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AFB1DB7B-A912-4DD4-9F7D-686ACA6DAD34}" xr6:coauthVersionLast="47" xr6:coauthVersionMax="47" xr10:uidLastSave="{00000000-0000-0000-0000-000000000000}"/>
  <bookViews>
    <workbookView xWindow="240" yWindow="5775" windowWidth="19005" windowHeight="7305" tabRatio="884" autoFilterDateGrouping="0" xr2:uid="{00000000-000D-0000-FFFF-FFFF00000000}"/>
  </bookViews>
  <sheets>
    <sheet name="目次" sheetId="54" r:id="rId1"/>
    <sheet name="1-1-1.学士課程" sheetId="7" r:id="rId2"/>
    <sheet name="1-1-2.学士課程(平均)" sheetId="57" r:id="rId3"/>
    <sheet name="1-1-3.学士課程(学部別)" sheetId="23" r:id="rId4"/>
    <sheet name="1-2-1.修士課程" sheetId="17" r:id="rId5"/>
    <sheet name="1-2-2.修士課程(平均)" sheetId="58" r:id="rId6"/>
    <sheet name="1-2-3.修士課程（専攻別）" sheetId="24" r:id="rId7"/>
    <sheet name="1-3-1.博士課程" sheetId="20" r:id="rId8"/>
    <sheet name="1-3-2.博士課程(平均)" sheetId="59" r:id="rId9"/>
    <sheet name="1-3-3.博士課程（専攻別）" sheetId="25" r:id="rId10"/>
    <sheet name="1-4-1.専門職学位課程" sheetId="21" r:id="rId11"/>
    <sheet name="1-4-2.専門職学位課程(平均)" sheetId="60" r:id="rId12"/>
    <sheet name="1.グラフデータ" sheetId="22" r:id="rId13"/>
    <sheet name="1.経年データ（学部単位）" sheetId="12" r:id="rId14"/>
    <sheet name="1.経年データ（専攻単位）" sheetId="15" r:id="rId15"/>
    <sheet name="1-1.2019" sheetId="49" r:id="rId16"/>
    <sheet name="1-1.2020" sheetId="50" r:id="rId17"/>
    <sheet name="1-1.2021" sheetId="51" r:id="rId18"/>
    <sheet name="1-1.2022" sheetId="61" r:id="rId19"/>
    <sheet name="1-1.2023" sheetId="65" r:id="rId20"/>
    <sheet name="1-2.2019" sheetId="42" r:id="rId21"/>
    <sheet name="1-2.2020" sheetId="43" r:id="rId22"/>
    <sheet name="1-2.2021" sheetId="44" r:id="rId23"/>
    <sheet name="1-2.2022" sheetId="62" r:id="rId24"/>
    <sheet name="1-2.2023" sheetId="66" r:id="rId25"/>
    <sheet name="1-3.2019" sheetId="35" r:id="rId26"/>
    <sheet name="1-3.2020" sheetId="36" r:id="rId27"/>
    <sheet name="1-3.2021" sheetId="37" r:id="rId28"/>
    <sheet name="1-3.2022" sheetId="63" r:id="rId29"/>
    <sheet name="1-3.2023" sheetId="67" r:id="rId30"/>
    <sheet name="1-4.2019" sheetId="28" r:id="rId31"/>
    <sheet name="1-4.2020" sheetId="29" r:id="rId32"/>
    <sheet name="1-4.2021" sheetId="30" r:id="rId33"/>
    <sheet name="1-4.2022" sheetId="64" r:id="rId34"/>
    <sheet name="1-4.2023" sheetId="68" r:id="rId35"/>
  </sheets>
  <definedNames>
    <definedName name="_xlnm._FilterDatabase" localSheetId="15" hidden="1">'1-1.2019'!$A$11:$I$97</definedName>
    <definedName name="_xlnm._FilterDatabase" localSheetId="16" hidden="1">'1-1.2020'!$A$11:$I$97</definedName>
    <definedName name="_xlnm._FilterDatabase" localSheetId="17" hidden="1">'1-1.2021'!$A$11:$I$11</definedName>
    <definedName name="_xlnm._FilterDatabase" localSheetId="18" hidden="1">'1-1.2022'!$A$11:$I$11</definedName>
    <definedName name="_xlnm._FilterDatabase" localSheetId="19" hidden="1">'1-1.2023'!$A$11:$I$11</definedName>
    <definedName name="_xlnm._FilterDatabase" localSheetId="20" hidden="1">'1-2.2019'!$A$11:$I$97</definedName>
    <definedName name="_xlnm._FilterDatabase" localSheetId="21" hidden="1">'1-2.2020'!$A$11:$I$97</definedName>
    <definedName name="_xlnm._FilterDatabase" localSheetId="22" hidden="1">'1-2.2021'!$A$11:$M$97</definedName>
    <definedName name="_xlnm._FilterDatabase" localSheetId="23" hidden="1">'1-2.2022'!$A$11:$M$97</definedName>
    <definedName name="_xlnm._FilterDatabase" localSheetId="24" hidden="1">'1-2.2023'!$A$11:$I$11</definedName>
    <definedName name="_xlnm._FilterDatabase" localSheetId="25" hidden="1">'1-3.2019'!$A$11:$I$97</definedName>
    <definedName name="_xlnm._FilterDatabase" localSheetId="26" hidden="1">'1-3.2020'!$A$11:$I$97</definedName>
    <definedName name="_xlnm._FilterDatabase" localSheetId="27" hidden="1">'1-3.2021'!$A$11:$I$11</definedName>
    <definedName name="_xlnm._FilterDatabase" localSheetId="28" hidden="1">'1-3.2022'!$A$11:$I$97</definedName>
    <definedName name="_xlnm._FilterDatabase" localSheetId="29" hidden="1">'1-3.2023'!$A$11:$I$97</definedName>
    <definedName name="_xlnm._FilterDatabase" localSheetId="30" hidden="1">'1-4.2019'!$A$11:$I$97</definedName>
    <definedName name="_xlnm._FilterDatabase" localSheetId="31" hidden="1">'1-4.2020'!$A$11:$I$97</definedName>
    <definedName name="_xlnm._FilterDatabase" localSheetId="32" hidden="1">'1-4.2021'!$A$11:$I$97</definedName>
    <definedName name="_xlnm._FilterDatabase" localSheetId="33" hidden="1">'1-4.2022'!$A$11:$I$97</definedName>
    <definedName name="_xlnm._FilterDatabase" localSheetId="34" hidden="1">'1-4.2023'!$A$11:$I$97</definedName>
    <definedName name="_xlnm.Print_Area" localSheetId="12">'1.グラフデータ'!$B$1:$AF$248</definedName>
    <definedName name="_xlnm.Print_Area" localSheetId="15">'1-1.2019'!$A$1:$I$97</definedName>
    <definedName name="_xlnm.Print_Area" localSheetId="16">'1-1.2020'!$A$1:$I$97</definedName>
    <definedName name="_xlnm.Print_Area" localSheetId="17">'1-1.2021'!$A$1:$I$97</definedName>
    <definedName name="_xlnm.Print_Area" localSheetId="18">'1-1.2022'!$A$1:$I$97</definedName>
    <definedName name="_xlnm.Print_Area" localSheetId="19">'1-1.2023'!$A$1:$I$97</definedName>
    <definedName name="_xlnm.Print_Area" localSheetId="1">'1-1-1.学士課程'!$A$1:$K$44</definedName>
    <definedName name="_xlnm.Print_Area" localSheetId="2">'1-1-2.学士課程(平均)'!$A$1:$K$44</definedName>
    <definedName name="_xlnm.Print_Area" localSheetId="3">'1-1-3.学士課程(学部別)'!$A$1:$K$64</definedName>
    <definedName name="_xlnm.Print_Area" localSheetId="20">'1-2.2019'!$A$1:$I$97</definedName>
    <definedName name="_xlnm.Print_Area" localSheetId="21">'1-2.2020'!$A$1:$I$97</definedName>
    <definedName name="_xlnm.Print_Area" localSheetId="22">'1-2.2021'!$A$1:$I$97</definedName>
    <definedName name="_xlnm.Print_Area" localSheetId="23">'1-2.2022'!$A$1:$I$97</definedName>
    <definedName name="_xlnm.Print_Area" localSheetId="24">'1-2.2023'!$A$1:$I$97</definedName>
    <definedName name="_xlnm.Print_Area" localSheetId="4">'1-2-1.修士課程'!$A$1:$K$44</definedName>
    <definedName name="_xlnm.Print_Area" localSheetId="5">'1-2-2.修士課程(平均)'!$A$1:$K$44</definedName>
    <definedName name="_xlnm.Print_Area" localSheetId="6">'1-2-3.修士課程（専攻別）'!$A$1:$K$84</definedName>
    <definedName name="_xlnm.Print_Area" localSheetId="25">'1-3.2019'!$A$1:$I$97</definedName>
    <definedName name="_xlnm.Print_Area" localSheetId="26">'1-3.2020'!$A$1:$I$97</definedName>
    <definedName name="_xlnm.Print_Area" localSheetId="27">'1-3.2021'!$A$1:$I$97</definedName>
    <definedName name="_xlnm.Print_Area" localSheetId="28">'1-3.2022'!$A$1:$I$97</definedName>
    <definedName name="_xlnm.Print_Area" localSheetId="29">'1-3.2023'!$A$1:$I$97</definedName>
    <definedName name="_xlnm.Print_Area" localSheetId="7">'1-3-1.博士課程'!$A$1:$K$44</definedName>
    <definedName name="_xlnm.Print_Area" localSheetId="8">'1-3-2.博士課程(平均)'!$A$1:$K$44</definedName>
    <definedName name="_xlnm.Print_Area" localSheetId="9">'1-3-3.博士課程（専攻別）'!$A$1:$K$45</definedName>
    <definedName name="_xlnm.Print_Area" localSheetId="30">'1-4.2019'!$A$1:$I$97</definedName>
    <definedName name="_xlnm.Print_Area" localSheetId="31">'1-4.2020'!$A$1:$I$97</definedName>
    <definedName name="_xlnm.Print_Area" localSheetId="32">'1-4.2021'!$A$1:$I$97</definedName>
    <definedName name="_xlnm.Print_Area" localSheetId="33">'1-4.2022'!$A$1:$I$97</definedName>
    <definedName name="_xlnm.Print_Area" localSheetId="34">'1-4.2023'!$A$1:$I$97</definedName>
    <definedName name="_xlnm.Print_Area" localSheetId="10">'1-4-1.専門職学位課程'!$A$1:$K$44</definedName>
    <definedName name="_xlnm.Print_Area" localSheetId="11">'1-4-2.専門職学位課程(平均)'!$A$1:$K$44</definedName>
    <definedName name="_xlnm.Print_Area" localSheetId="0">目次!#REF!</definedName>
    <definedName name="_xlnm.Print_Titles" localSheetId="15">'1-1.2019'!$11:$11</definedName>
    <definedName name="_xlnm.Print_Titles" localSheetId="16">'1-1.2020'!$11:$11</definedName>
    <definedName name="_xlnm.Print_Titles" localSheetId="17">'1-1.2021'!$11:$11</definedName>
    <definedName name="_xlnm.Print_Titles" localSheetId="18">'1-1.2022'!$11:$11</definedName>
    <definedName name="_xlnm.Print_Titles" localSheetId="19">'1-1.2023'!$11:$11</definedName>
    <definedName name="_xlnm.Print_Titles" localSheetId="2">'1-1-2.学士課程(平均)'!$1:$3</definedName>
    <definedName name="_xlnm.Print_Titles" localSheetId="3">'1-1-3.学士課程(学部別)'!$1:$4</definedName>
    <definedName name="_xlnm.Print_Titles" localSheetId="20">'1-2.2019'!$11:$11</definedName>
    <definedName name="_xlnm.Print_Titles" localSheetId="21">'1-2.2020'!$11:$11</definedName>
    <definedName name="_xlnm.Print_Titles" localSheetId="22">'1-2.2021'!$11:$11</definedName>
    <definedName name="_xlnm.Print_Titles" localSheetId="23">'1-2.2022'!$11:$11</definedName>
    <definedName name="_xlnm.Print_Titles" localSheetId="24">'1-2.2023'!$11:$11</definedName>
    <definedName name="_xlnm.Print_Titles" localSheetId="5">'1-2-2.修士課程(平均)'!$1:$3</definedName>
    <definedName name="_xlnm.Print_Titles" localSheetId="6">'1-2-3.修士課程（専攻別）'!$1:$4</definedName>
    <definedName name="_xlnm.Print_Titles" localSheetId="25">'1-3.2019'!$11:$11</definedName>
    <definedName name="_xlnm.Print_Titles" localSheetId="26">'1-3.2020'!$11:$11</definedName>
    <definedName name="_xlnm.Print_Titles" localSheetId="27">'1-3.2021'!$11:$11</definedName>
    <definedName name="_xlnm.Print_Titles" localSheetId="28">'1-3.2022'!$11:$11</definedName>
    <definedName name="_xlnm.Print_Titles" localSheetId="29">'1-3.2023'!$11:$11</definedName>
    <definedName name="_xlnm.Print_Titles" localSheetId="8">'1-3-2.博士課程(平均)'!$1:$3</definedName>
    <definedName name="_xlnm.Print_Titles" localSheetId="9">'1-3-3.博士課程（専攻別）'!$1:$2</definedName>
    <definedName name="_xlnm.Print_Titles" localSheetId="30">'1-4.2019'!$11:$11</definedName>
    <definedName name="_xlnm.Print_Titles" localSheetId="31">'1-4.2020'!$11:$11</definedName>
    <definedName name="_xlnm.Print_Titles" localSheetId="32">'1-4.2021'!$11:$11</definedName>
    <definedName name="_xlnm.Print_Titles" localSheetId="33">'1-4.2022'!$11:$11</definedName>
    <definedName name="_xlnm.Print_Titles" localSheetId="34">'1-4.2023'!$11:$11</definedName>
    <definedName name="_xlnm.Print_Titles" localSheetId="11">'1-4-2.専門職学位課程(平均)'!$1:$3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7" i="22" l="1"/>
  <c r="G247" i="22"/>
  <c r="F247" i="22"/>
  <c r="E247" i="22"/>
  <c r="D247" i="22"/>
  <c r="H244" i="22"/>
  <c r="U244" i="22" s="1"/>
  <c r="G244" i="22"/>
  <c r="F244" i="22"/>
  <c r="E244" i="22"/>
  <c r="D244" i="22"/>
  <c r="H243" i="22"/>
  <c r="G243" i="22"/>
  <c r="F243" i="22"/>
  <c r="E243" i="22"/>
  <c r="D243" i="22"/>
  <c r="H239" i="22"/>
  <c r="G239" i="22"/>
  <c r="G236" i="22" s="1"/>
  <c r="F239" i="22"/>
  <c r="E239" i="22"/>
  <c r="D239" i="22"/>
  <c r="H229" i="22"/>
  <c r="G229" i="22"/>
  <c r="F229" i="22"/>
  <c r="E229" i="22"/>
  <c r="D229" i="22"/>
  <c r="H228" i="22"/>
  <c r="H230" i="22" s="1"/>
  <c r="H231" i="22" s="1"/>
  <c r="G228" i="22"/>
  <c r="F228" i="22"/>
  <c r="E228" i="22"/>
  <c r="D228" i="22"/>
  <c r="H222" i="22" a="1"/>
  <c r="H222" i="22" s="1"/>
  <c r="G222" i="22" a="1"/>
  <c r="G222" i="22" s="1"/>
  <c r="F222" i="22" a="1"/>
  <c r="F222" i="22" s="1"/>
  <c r="E222" i="22" a="1"/>
  <c r="E222" i="22" s="1"/>
  <c r="D222" i="22" a="1"/>
  <c r="D222" i="22" s="1"/>
  <c r="H221" i="22" a="1"/>
  <c r="H221" i="22" s="1"/>
  <c r="G221" i="22" a="1"/>
  <c r="G221" i="22" s="1"/>
  <c r="F221" i="22" a="1"/>
  <c r="F221" i="22" s="1"/>
  <c r="E221" i="22" a="1"/>
  <c r="E221" i="22" s="1"/>
  <c r="D221" i="22" a="1"/>
  <c r="D221" i="22" s="1"/>
  <c r="H220" i="22" a="1"/>
  <c r="H220" i="22" s="1"/>
  <c r="G220" i="22" a="1"/>
  <c r="G220" i="22" s="1"/>
  <c r="F220" i="22" a="1"/>
  <c r="F220" i="22" s="1"/>
  <c r="E220" i="22" a="1"/>
  <c r="E220" i="22" s="1"/>
  <c r="D220" i="22" a="1"/>
  <c r="D220" i="22" s="1"/>
  <c r="H192" i="22"/>
  <c r="G192" i="22"/>
  <c r="F192" i="22"/>
  <c r="E192" i="22"/>
  <c r="D192" i="22"/>
  <c r="H189" i="22"/>
  <c r="G189" i="22"/>
  <c r="F189" i="22"/>
  <c r="E189" i="22"/>
  <c r="D189" i="22"/>
  <c r="S188" i="22"/>
  <c r="H188" i="22"/>
  <c r="G188" i="22"/>
  <c r="F188" i="22"/>
  <c r="E188" i="22"/>
  <c r="D188" i="22"/>
  <c r="X188" i="22" s="1"/>
  <c r="H184" i="22"/>
  <c r="G184" i="22"/>
  <c r="F184" i="22"/>
  <c r="E184" i="22"/>
  <c r="D184" i="22"/>
  <c r="H174" i="22"/>
  <c r="G174" i="22"/>
  <c r="F174" i="22"/>
  <c r="E174" i="22"/>
  <c r="D174" i="22"/>
  <c r="H173" i="22"/>
  <c r="G173" i="22"/>
  <c r="F173" i="22"/>
  <c r="E173" i="22"/>
  <c r="D173" i="22"/>
  <c r="H167" i="22" a="1"/>
  <c r="H167" i="22" s="1"/>
  <c r="G167" i="22" a="1"/>
  <c r="G167" i="22" s="1"/>
  <c r="F167" i="22" a="1"/>
  <c r="F167" i="22" s="1"/>
  <c r="E167" i="22" a="1"/>
  <c r="E167" i="22" s="1"/>
  <c r="D167" i="22" a="1"/>
  <c r="D167" i="22" s="1"/>
  <c r="H166" i="22" a="1"/>
  <c r="H166" i="22" s="1"/>
  <c r="G166" i="22" a="1"/>
  <c r="G166" i="22" s="1"/>
  <c r="G168" i="22" s="1"/>
  <c r="F166" i="22" a="1"/>
  <c r="F166" i="22" s="1"/>
  <c r="E166" i="22" a="1"/>
  <c r="E166" i="22" s="1"/>
  <c r="D166" i="22" a="1"/>
  <c r="D166" i="22" s="1"/>
  <c r="H165" i="22" a="1"/>
  <c r="H165" i="22" s="1"/>
  <c r="G165" i="22" a="1"/>
  <c r="G165" i="22" s="1"/>
  <c r="F165" i="22" a="1"/>
  <c r="F165" i="22" s="1"/>
  <c r="E165" i="22" a="1"/>
  <c r="E165" i="22" s="1"/>
  <c r="D165" i="22" a="1"/>
  <c r="D165" i="22" s="1"/>
  <c r="H109" i="22"/>
  <c r="G109" i="22"/>
  <c r="F109" i="22"/>
  <c r="E109" i="22"/>
  <c r="D109" i="22"/>
  <c r="H106" i="22"/>
  <c r="G106" i="22"/>
  <c r="F106" i="22"/>
  <c r="E106" i="22"/>
  <c r="D106" i="22"/>
  <c r="H105" i="22"/>
  <c r="G105" i="22"/>
  <c r="F105" i="22"/>
  <c r="E105" i="22"/>
  <c r="D105" i="22"/>
  <c r="H101" i="22"/>
  <c r="G101" i="22"/>
  <c r="F101" i="22"/>
  <c r="E101" i="22"/>
  <c r="D101" i="22"/>
  <c r="H91" i="22"/>
  <c r="H98" i="22" s="1"/>
  <c r="G91" i="22"/>
  <c r="F91" i="22"/>
  <c r="E91" i="22"/>
  <c r="D91" i="22"/>
  <c r="H90" i="22"/>
  <c r="G90" i="22"/>
  <c r="F90" i="22"/>
  <c r="E90" i="22"/>
  <c r="D90" i="22"/>
  <c r="AA84" i="22"/>
  <c r="H84" i="22" a="1"/>
  <c r="H84" i="22" s="1"/>
  <c r="G84" i="22" a="1"/>
  <c r="G84" i="22" s="1"/>
  <c r="F84" i="22" a="1"/>
  <c r="F84" i="22" s="1"/>
  <c r="E84" i="22" a="1"/>
  <c r="E84" i="22" s="1"/>
  <c r="D84" i="22" a="1"/>
  <c r="D84" i="22" s="1"/>
  <c r="H83" i="22" a="1"/>
  <c r="H83" i="22" s="1"/>
  <c r="G83" i="22" a="1"/>
  <c r="G83" i="22" s="1"/>
  <c r="F83" i="22" a="1"/>
  <c r="F83" i="22" s="1"/>
  <c r="E83" i="22" a="1"/>
  <c r="E83" i="22" s="1"/>
  <c r="D83" i="22" a="1"/>
  <c r="D83" i="22" s="1"/>
  <c r="H82" i="22" a="1"/>
  <c r="H82" i="22" s="1"/>
  <c r="G82" i="22" a="1"/>
  <c r="G82" i="22" s="1"/>
  <c r="F82" i="22" a="1"/>
  <c r="F82" i="22" s="1"/>
  <c r="E82" i="22" a="1"/>
  <c r="E82" i="22" s="1"/>
  <c r="D82" i="22" a="1"/>
  <c r="D82" i="22" s="1"/>
  <c r="H33" i="22"/>
  <c r="G33" i="22"/>
  <c r="F33" i="22"/>
  <c r="E33" i="22"/>
  <c r="D33" i="22"/>
  <c r="H30" i="22"/>
  <c r="G30" i="22"/>
  <c r="F30" i="22"/>
  <c r="E30" i="22"/>
  <c r="D30" i="22"/>
  <c r="H29" i="22"/>
  <c r="G29" i="22"/>
  <c r="F29" i="22"/>
  <c r="E29" i="22"/>
  <c r="D29" i="22"/>
  <c r="H25" i="22"/>
  <c r="G25" i="22"/>
  <c r="F25" i="22"/>
  <c r="E25" i="22"/>
  <c r="D25" i="22"/>
  <c r="D16" i="22"/>
  <c r="H15" i="22"/>
  <c r="H22" i="22" s="1"/>
  <c r="G15" i="22"/>
  <c r="F15" i="22"/>
  <c r="E15" i="22"/>
  <c r="D15" i="22"/>
  <c r="R15" i="22" s="1"/>
  <c r="H14" i="22"/>
  <c r="H16" i="22" s="1"/>
  <c r="G14" i="22"/>
  <c r="F14" i="22"/>
  <c r="E14" i="22"/>
  <c r="D14" i="22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U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T1" i="22" a="1"/>
  <c r="T1" i="22" s="1"/>
  <c r="S1" i="22" a="1"/>
  <c r="S1" i="22" s="1"/>
  <c r="R1" i="22" a="1"/>
  <c r="R1" i="22" s="1"/>
  <c r="Q1" i="22" a="1"/>
  <c r="Q1" i="22" s="1"/>
  <c r="D38" i="22" s="1"/>
  <c r="E99" i="49"/>
  <c r="F99" i="49"/>
  <c r="E99" i="50"/>
  <c r="F99" i="50"/>
  <c r="E99" i="51"/>
  <c r="F99" i="51"/>
  <c r="E99" i="61"/>
  <c r="F99" i="61"/>
  <c r="E99" i="65"/>
  <c r="F99" i="65"/>
  <c r="E99" i="42"/>
  <c r="F99" i="42"/>
  <c r="E99" i="43"/>
  <c r="F99" i="43"/>
  <c r="E99" i="44"/>
  <c r="F99" i="44"/>
  <c r="E99" i="62"/>
  <c r="F99" i="62"/>
  <c r="E99" i="66"/>
  <c r="F99" i="66"/>
  <c r="E99" i="35"/>
  <c r="F99" i="35"/>
  <c r="E99" i="36"/>
  <c r="F99" i="36"/>
  <c r="E99" i="37"/>
  <c r="F99" i="37"/>
  <c r="E99" i="63"/>
  <c r="F99" i="63"/>
  <c r="E99" i="67"/>
  <c r="F99" i="67"/>
  <c r="E99" i="28"/>
  <c r="F99" i="28"/>
  <c r="E99" i="29"/>
  <c r="F99" i="29"/>
  <c r="E99" i="30"/>
  <c r="F99" i="30"/>
  <c r="E99" i="64"/>
  <c r="F99" i="64"/>
  <c r="E99" i="68"/>
  <c r="F99" i="68"/>
  <c r="D99" i="49"/>
  <c r="D99" i="50"/>
  <c r="D99" i="51"/>
  <c r="D99" i="61"/>
  <c r="D99" i="65"/>
  <c r="D99" i="42"/>
  <c r="D99" i="43"/>
  <c r="D99" i="44"/>
  <c r="D99" i="62"/>
  <c r="D99" i="66"/>
  <c r="D99" i="35"/>
  <c r="D99" i="36"/>
  <c r="D99" i="37"/>
  <c r="D99" i="63"/>
  <c r="D99" i="67"/>
  <c r="D99" i="28"/>
  <c r="D99" i="29"/>
  <c r="D99" i="30"/>
  <c r="D99" i="64"/>
  <c r="D99" i="68"/>
  <c r="D10" i="49" a="1"/>
  <c r="D10" i="49" s="1"/>
  <c r="D10" i="50" a="1"/>
  <c r="D10" i="50" s="1"/>
  <c r="D10" i="51" a="1"/>
  <c r="D10" i="51" s="1"/>
  <c r="D10" i="61" a="1"/>
  <c r="D10" i="61" s="1"/>
  <c r="D10" i="65" a="1"/>
  <c r="D10" i="65" s="1"/>
  <c r="D10" i="42" a="1"/>
  <c r="D10" i="42" s="1"/>
  <c r="D10" i="43" a="1"/>
  <c r="D10" i="43" s="1"/>
  <c r="D10" i="44" a="1"/>
  <c r="D10" i="44" s="1"/>
  <c r="D10" i="62" a="1"/>
  <c r="D10" i="62" s="1"/>
  <c r="D10" i="66" a="1"/>
  <c r="D10" i="66" s="1"/>
  <c r="D10" i="35" a="1"/>
  <c r="D10" i="35" s="1"/>
  <c r="D10" i="36" a="1"/>
  <c r="D10" i="36" s="1"/>
  <c r="D10" i="37" a="1"/>
  <c r="D10" i="37" s="1"/>
  <c r="D10" i="63" a="1"/>
  <c r="D10" i="63" s="1"/>
  <c r="D10" i="67" a="1"/>
  <c r="D10" i="67" s="1"/>
  <c r="D10" i="28" a="1"/>
  <c r="D10" i="28" s="1"/>
  <c r="D10" i="29" a="1"/>
  <c r="D10" i="29" s="1"/>
  <c r="D10" i="30" a="1"/>
  <c r="D10" i="30" s="1"/>
  <c r="D10" i="64" a="1"/>
  <c r="D10" i="64" s="1"/>
  <c r="D10" i="68" a="1"/>
  <c r="D10" i="68" s="1"/>
  <c r="H180" i="22" l="1"/>
  <c r="T244" i="22"/>
  <c r="H236" i="22"/>
  <c r="I173" i="22"/>
  <c r="K173" i="22" s="1"/>
  <c r="AA174" i="22"/>
  <c r="D21" i="22"/>
  <c r="D97" i="22"/>
  <c r="R105" i="22"/>
  <c r="U30" i="22"/>
  <c r="U106" i="22"/>
  <c r="R174" i="22"/>
  <c r="R189" i="22"/>
  <c r="S229" i="22"/>
  <c r="X90" i="22"/>
  <c r="F181" i="22"/>
  <c r="X105" i="22"/>
  <c r="X189" i="22"/>
  <c r="F223" i="22"/>
  <c r="D230" i="22"/>
  <c r="D231" i="22" s="1"/>
  <c r="U8" i="22"/>
  <c r="E190" i="22"/>
  <c r="S90" i="22"/>
  <c r="E97" i="22"/>
  <c r="O173" i="22"/>
  <c r="X228" i="22"/>
  <c r="U229" i="22"/>
  <c r="H235" i="22"/>
  <c r="H237" i="22" s="1"/>
  <c r="F245" i="22"/>
  <c r="S30" i="22"/>
  <c r="G190" i="22"/>
  <c r="G191" i="22" s="1"/>
  <c r="I189" i="22"/>
  <c r="P189" i="22" s="1"/>
  <c r="G230" i="22"/>
  <c r="U230" i="22" s="1"/>
  <c r="S83" i="22"/>
  <c r="U167" i="22"/>
  <c r="X173" i="22"/>
  <c r="M173" i="22"/>
  <c r="H21" i="22"/>
  <c r="N173" i="22"/>
  <c r="D175" i="22"/>
  <c r="D176" i="22" s="1"/>
  <c r="D180" i="22"/>
  <c r="T188" i="22"/>
  <c r="J189" i="22"/>
  <c r="U228" i="22"/>
  <c r="E180" i="22"/>
  <c r="AA188" i="22"/>
  <c r="T106" i="22"/>
  <c r="G98" i="22"/>
  <c r="U98" i="22" s="1"/>
  <c r="U173" i="22"/>
  <c r="E181" i="22"/>
  <c r="H245" i="22"/>
  <c r="E191" i="22"/>
  <c r="S189" i="22"/>
  <c r="AA8" i="22"/>
  <c r="X14" i="22"/>
  <c r="I30" i="22"/>
  <c r="T30" i="22"/>
  <c r="R90" i="22"/>
  <c r="D92" i="22"/>
  <c r="H175" i="22"/>
  <c r="H176" i="22" s="1"/>
  <c r="H181" i="22"/>
  <c r="G235" i="22"/>
  <c r="I167" i="22"/>
  <c r="J167" i="22" s="1"/>
  <c r="R173" i="22"/>
  <c r="AA30" i="22"/>
  <c r="S106" i="22"/>
  <c r="L173" i="22"/>
  <c r="S173" i="22"/>
  <c r="E175" i="22"/>
  <c r="E176" i="22" s="1"/>
  <c r="H45" i="22"/>
  <c r="H6" i="22"/>
  <c r="P59" i="22"/>
  <c r="P6" i="22"/>
  <c r="E66" i="22"/>
  <c r="M82" i="22"/>
  <c r="M6" i="22"/>
  <c r="O13" i="22"/>
  <c r="G38" i="22"/>
  <c r="G53" i="22" s="1"/>
  <c r="L52" i="22"/>
  <c r="L28" i="22"/>
  <c r="D6" i="22"/>
  <c r="D13" i="22"/>
  <c r="D89" i="22"/>
  <c r="F242" i="22"/>
  <c r="F227" i="22"/>
  <c r="N242" i="22"/>
  <c r="F234" i="22"/>
  <c r="N234" i="22"/>
  <c r="N227" i="22"/>
  <c r="N204" i="22"/>
  <c r="N211" i="22"/>
  <c r="F197" i="22"/>
  <c r="F211" i="22"/>
  <c r="N220" i="22"/>
  <c r="N197" i="22"/>
  <c r="F187" i="22"/>
  <c r="F172" i="22"/>
  <c r="N187" i="22"/>
  <c r="N172" i="22"/>
  <c r="N156" i="22"/>
  <c r="F204" i="22"/>
  <c r="N165" i="22"/>
  <c r="N179" i="22"/>
  <c r="N149" i="22"/>
  <c r="N135" i="22"/>
  <c r="N142" i="22"/>
  <c r="F114" i="22"/>
  <c r="N96" i="22"/>
  <c r="F104" i="22"/>
  <c r="F179" i="22"/>
  <c r="F89" i="22"/>
  <c r="N114" i="22"/>
  <c r="N104" i="22"/>
  <c r="F156" i="22"/>
  <c r="F73" i="22"/>
  <c r="F45" i="22"/>
  <c r="F96" i="22"/>
  <c r="N66" i="22"/>
  <c r="N38" i="22"/>
  <c r="F28" i="22"/>
  <c r="N128" i="22"/>
  <c r="N121" i="22"/>
  <c r="F52" i="22"/>
  <c r="F13" i="22"/>
  <c r="N89" i="22"/>
  <c r="N73" i="22"/>
  <c r="N45" i="22"/>
  <c r="F59" i="22"/>
  <c r="N28" i="22"/>
  <c r="F38" i="22"/>
  <c r="N59" i="22"/>
  <c r="F20" i="22"/>
  <c r="N52" i="22"/>
  <c r="N82" i="22"/>
  <c r="F66" i="22"/>
  <c r="N13" i="22"/>
  <c r="F6" i="22"/>
  <c r="N20" i="22"/>
  <c r="N6" i="22"/>
  <c r="X7" i="22"/>
  <c r="F9" i="22"/>
  <c r="F10" i="22" s="1"/>
  <c r="S7" i="22"/>
  <c r="T7" i="22"/>
  <c r="X8" i="22"/>
  <c r="T8" i="22"/>
  <c r="S8" i="22"/>
  <c r="G22" i="22"/>
  <c r="U15" i="22"/>
  <c r="T15" i="22"/>
  <c r="O38" i="22"/>
  <c r="X84" i="22"/>
  <c r="S84" i="22"/>
  <c r="I7" i="22"/>
  <c r="P7" i="22" s="1"/>
  <c r="D9" i="22"/>
  <c r="D74" i="22"/>
  <c r="D46" i="22"/>
  <c r="D61" i="22"/>
  <c r="D53" i="22"/>
  <c r="D68" i="22"/>
  <c r="D40" i="22"/>
  <c r="D60" i="22"/>
  <c r="D54" i="22"/>
  <c r="D67" i="22"/>
  <c r="D75" i="22"/>
  <c r="D39" i="22"/>
  <c r="D47" i="22"/>
  <c r="G9" i="22"/>
  <c r="O7" i="22"/>
  <c r="AA29" i="22"/>
  <c r="T29" i="22"/>
  <c r="G31" i="22"/>
  <c r="G85" i="22"/>
  <c r="G86" i="22" s="1"/>
  <c r="AA83" i="22"/>
  <c r="T83" i="22"/>
  <c r="X15" i="22"/>
  <c r="F22" i="22"/>
  <c r="S15" i="22"/>
  <c r="G227" i="22"/>
  <c r="O242" i="22"/>
  <c r="G234" i="22"/>
  <c r="O227" i="22"/>
  <c r="O211" i="22"/>
  <c r="O234" i="22"/>
  <c r="O220" i="22"/>
  <c r="O197" i="22"/>
  <c r="G187" i="22"/>
  <c r="G172" i="22"/>
  <c r="G179" i="22"/>
  <c r="G242" i="22"/>
  <c r="G204" i="22"/>
  <c r="O179" i="22"/>
  <c r="G211" i="22"/>
  <c r="G197" i="22"/>
  <c r="O204" i="22"/>
  <c r="O165" i="22"/>
  <c r="O142" i="22"/>
  <c r="O187" i="22"/>
  <c r="G156" i="22"/>
  <c r="O149" i="22"/>
  <c r="O135" i="22"/>
  <c r="O172" i="22"/>
  <c r="O156" i="22"/>
  <c r="O121" i="22"/>
  <c r="G104" i="22"/>
  <c r="G89" i="22"/>
  <c r="O114" i="22"/>
  <c r="O104" i="22"/>
  <c r="G96" i="22"/>
  <c r="O96" i="22"/>
  <c r="O66" i="22"/>
  <c r="O128" i="22"/>
  <c r="G52" i="22"/>
  <c r="O89" i="22"/>
  <c r="O73" i="22"/>
  <c r="O45" i="22"/>
  <c r="G59" i="22"/>
  <c r="O28" i="22"/>
  <c r="G20" i="22"/>
  <c r="O82" i="22"/>
  <c r="O52" i="22"/>
  <c r="G114" i="22"/>
  <c r="O59" i="22"/>
  <c r="G13" i="22"/>
  <c r="G73" i="22"/>
  <c r="G45" i="22"/>
  <c r="G66" i="22"/>
  <c r="G6" i="22"/>
  <c r="F31" i="22"/>
  <c r="S29" i="22"/>
  <c r="X29" i="22"/>
  <c r="E242" i="22"/>
  <c r="E227" i="22"/>
  <c r="M227" i="22"/>
  <c r="M204" i="22"/>
  <c r="M242" i="22"/>
  <c r="M211" i="22"/>
  <c r="E204" i="22"/>
  <c r="M179" i="22"/>
  <c r="E211" i="22"/>
  <c r="M220" i="22"/>
  <c r="M197" i="22"/>
  <c r="E187" i="22"/>
  <c r="E172" i="22"/>
  <c r="E234" i="22"/>
  <c r="M172" i="22"/>
  <c r="M165" i="22"/>
  <c r="E197" i="22"/>
  <c r="M135" i="22"/>
  <c r="M234" i="22"/>
  <c r="M128" i="22"/>
  <c r="M149" i="22"/>
  <c r="M156" i="22"/>
  <c r="M142" i="22"/>
  <c r="M114" i="22"/>
  <c r="E156" i="22"/>
  <c r="M121" i="22"/>
  <c r="E114" i="22"/>
  <c r="M96" i="22"/>
  <c r="E104" i="22"/>
  <c r="E179" i="22"/>
  <c r="E89" i="22"/>
  <c r="M187" i="22"/>
  <c r="M59" i="22"/>
  <c r="E73" i="22"/>
  <c r="E45" i="22"/>
  <c r="E96" i="22"/>
  <c r="M66" i="22"/>
  <c r="M38" i="22"/>
  <c r="E28" i="22"/>
  <c r="E52" i="22"/>
  <c r="E13" i="22"/>
  <c r="M89" i="22"/>
  <c r="M73" i="22"/>
  <c r="M45" i="22"/>
  <c r="E38" i="22"/>
  <c r="M13" i="22"/>
  <c r="E59" i="22"/>
  <c r="E20" i="22"/>
  <c r="M28" i="22"/>
  <c r="M104" i="22"/>
  <c r="M52" i="22"/>
  <c r="H9" i="22"/>
  <c r="H10" i="22" s="1"/>
  <c r="AA7" i="22"/>
  <c r="H31" i="22"/>
  <c r="U29" i="22"/>
  <c r="D142" i="22"/>
  <c r="D128" i="22"/>
  <c r="D149" i="22"/>
  <c r="D121" i="22"/>
  <c r="D135" i="22"/>
  <c r="H128" i="22"/>
  <c r="H121" i="22"/>
  <c r="H149" i="22"/>
  <c r="H135" i="22"/>
  <c r="H142" i="22"/>
  <c r="R8" i="22"/>
  <c r="V8" i="22" s="1"/>
  <c r="R7" i="22"/>
  <c r="E9" i="22"/>
  <c r="E10" i="22" s="1"/>
  <c r="O20" i="22"/>
  <c r="O6" i="22"/>
  <c r="E6" i="22"/>
  <c r="I8" i="22"/>
  <c r="O8" i="22" s="1"/>
  <c r="E22" i="22"/>
  <c r="AA15" i="22"/>
  <c r="M20" i="22"/>
  <c r="G28" i="22"/>
  <c r="E21" i="22"/>
  <c r="E16" i="22"/>
  <c r="E17" i="22" s="1"/>
  <c r="P20" i="22"/>
  <c r="H28" i="22"/>
  <c r="P38" i="22"/>
  <c r="E142" i="22"/>
  <c r="E135" i="22"/>
  <c r="E149" i="22"/>
  <c r="E128" i="22"/>
  <c r="E121" i="22"/>
  <c r="T84" i="22"/>
  <c r="P66" i="22"/>
  <c r="U84" i="22"/>
  <c r="D93" i="22"/>
  <c r="P96" i="22"/>
  <c r="F21" i="22"/>
  <c r="F16" i="22"/>
  <c r="F17" i="22" s="1"/>
  <c r="S14" i="22"/>
  <c r="H13" i="22"/>
  <c r="G21" i="22"/>
  <c r="G16" i="22"/>
  <c r="G17" i="22" s="1"/>
  <c r="AA14" i="22"/>
  <c r="T14" i="22"/>
  <c r="D20" i="22"/>
  <c r="H23" i="22"/>
  <c r="D59" i="22"/>
  <c r="R97" i="22"/>
  <c r="L13" i="22"/>
  <c r="R14" i="22"/>
  <c r="R30" i="22"/>
  <c r="V30" i="22" s="1"/>
  <c r="L234" i="22"/>
  <c r="D242" i="22"/>
  <c r="D227" i="22"/>
  <c r="L227" i="22"/>
  <c r="L220" i="22"/>
  <c r="D211" i="22"/>
  <c r="L197" i="22"/>
  <c r="L204" i="22"/>
  <c r="L187" i="22"/>
  <c r="D234" i="22"/>
  <c r="D204" i="22"/>
  <c r="L179" i="22"/>
  <c r="L211" i="22"/>
  <c r="D197" i="22"/>
  <c r="D179" i="22"/>
  <c r="L149" i="22"/>
  <c r="L172" i="22"/>
  <c r="D172" i="22"/>
  <c r="L156" i="22"/>
  <c r="L165" i="22"/>
  <c r="L121" i="22"/>
  <c r="L135" i="22"/>
  <c r="L128" i="22"/>
  <c r="D156" i="22"/>
  <c r="L89" i="22"/>
  <c r="L82" i="22"/>
  <c r="D114" i="22"/>
  <c r="L242" i="22"/>
  <c r="L96" i="22"/>
  <c r="L142" i="22"/>
  <c r="D104" i="22"/>
  <c r="L114" i="22"/>
  <c r="L104" i="22"/>
  <c r="D66" i="22"/>
  <c r="L59" i="22"/>
  <c r="L20" i="22"/>
  <c r="D73" i="22"/>
  <c r="D45" i="22"/>
  <c r="D96" i="22"/>
  <c r="L66" i="22"/>
  <c r="L38" i="22"/>
  <c r="D28" i="22"/>
  <c r="D52" i="22"/>
  <c r="D187" i="22"/>
  <c r="P242" i="22"/>
  <c r="H234" i="22"/>
  <c r="P227" i="22"/>
  <c r="P220" i="22"/>
  <c r="H211" i="22"/>
  <c r="H242" i="22"/>
  <c r="P211" i="22"/>
  <c r="H197" i="22"/>
  <c r="P234" i="22"/>
  <c r="H227" i="22"/>
  <c r="H204" i="22"/>
  <c r="P197" i="22"/>
  <c r="H187" i="22"/>
  <c r="H172" i="22"/>
  <c r="H179" i="22"/>
  <c r="P172" i="22"/>
  <c r="P165" i="22"/>
  <c r="P204" i="22"/>
  <c r="P142" i="22"/>
  <c r="P187" i="22"/>
  <c r="P179" i="22"/>
  <c r="H156" i="22"/>
  <c r="P156" i="22"/>
  <c r="P128" i="22"/>
  <c r="P149" i="22"/>
  <c r="H104" i="22"/>
  <c r="H89" i="22"/>
  <c r="P114" i="22"/>
  <c r="P104" i="22"/>
  <c r="H96" i="22"/>
  <c r="P135" i="22"/>
  <c r="P89" i="22"/>
  <c r="H52" i="22"/>
  <c r="P121" i="22"/>
  <c r="P73" i="22"/>
  <c r="P45" i="22"/>
  <c r="H59" i="22"/>
  <c r="P28" i="22"/>
  <c r="H20" i="22"/>
  <c r="P82" i="22"/>
  <c r="P52" i="22"/>
  <c r="P13" i="22"/>
  <c r="H66" i="22"/>
  <c r="H38" i="22"/>
  <c r="L6" i="22"/>
  <c r="I14" i="22"/>
  <c r="L14" i="22" s="1"/>
  <c r="U14" i="22"/>
  <c r="D22" i="22"/>
  <c r="D17" i="22"/>
  <c r="I15" i="22"/>
  <c r="M15" i="22" s="1"/>
  <c r="H17" i="22"/>
  <c r="E31" i="22"/>
  <c r="R29" i="22"/>
  <c r="I29" i="22"/>
  <c r="O29" i="22" s="1"/>
  <c r="X30" i="22"/>
  <c r="L45" i="22"/>
  <c r="H73" i="22"/>
  <c r="F85" i="22"/>
  <c r="X83" i="22"/>
  <c r="H97" i="22"/>
  <c r="H92" i="22"/>
  <c r="U90" i="22"/>
  <c r="I90" i="22"/>
  <c r="O90" i="22" s="1"/>
  <c r="H114" i="22"/>
  <c r="L73" i="22"/>
  <c r="I84" i="22"/>
  <c r="L84" i="22" s="1"/>
  <c r="S181" i="22"/>
  <c r="N30" i="22"/>
  <c r="U83" i="22"/>
  <c r="R84" i="22"/>
  <c r="D31" i="22"/>
  <c r="F149" i="22"/>
  <c r="F121" i="22"/>
  <c r="F142" i="22"/>
  <c r="F128" i="22"/>
  <c r="L91" i="22"/>
  <c r="U91" i="22"/>
  <c r="G107" i="22"/>
  <c r="AA105" i="22"/>
  <c r="T105" i="22"/>
  <c r="I105" i="22"/>
  <c r="L105" i="22" s="1"/>
  <c r="I106" i="22"/>
  <c r="P106" i="22" s="1"/>
  <c r="D107" i="22"/>
  <c r="D108" i="22" s="1"/>
  <c r="F135" i="22"/>
  <c r="I83" i="22"/>
  <c r="L83" i="22" s="1"/>
  <c r="D85" i="22"/>
  <c r="D86" i="22" s="1"/>
  <c r="H85" i="22"/>
  <c r="H86" i="22" s="1"/>
  <c r="E98" i="22"/>
  <c r="R91" i="22"/>
  <c r="E92" i="22"/>
  <c r="H107" i="22"/>
  <c r="U105" i="22"/>
  <c r="R106" i="22"/>
  <c r="AA106" i="22"/>
  <c r="G142" i="22"/>
  <c r="G149" i="22"/>
  <c r="G128" i="22"/>
  <c r="G121" i="22"/>
  <c r="G135" i="22"/>
  <c r="R83" i="22"/>
  <c r="E85" i="22"/>
  <c r="F98" i="22"/>
  <c r="S91" i="22"/>
  <c r="X91" i="22"/>
  <c r="AA91" i="22"/>
  <c r="T91" i="22"/>
  <c r="G92" i="22"/>
  <c r="G93" i="22" s="1"/>
  <c r="I222" i="22"/>
  <c r="L222" i="22" s="1"/>
  <c r="T90" i="22"/>
  <c r="AA90" i="22"/>
  <c r="I91" i="22"/>
  <c r="O91" i="22" s="1"/>
  <c r="F92" i="22"/>
  <c r="F97" i="22"/>
  <c r="S105" i="22"/>
  <c r="E107" i="22"/>
  <c r="E108" i="22" s="1"/>
  <c r="G97" i="22"/>
  <c r="D98" i="22"/>
  <c r="X106" i="22"/>
  <c r="F107" i="22"/>
  <c r="E168" i="22"/>
  <c r="E169" i="22" s="1"/>
  <c r="R166" i="22"/>
  <c r="D168" i="22"/>
  <c r="D169" i="22" s="1"/>
  <c r="I166" i="22"/>
  <c r="O166" i="22" s="1"/>
  <c r="U188" i="22"/>
  <c r="H190" i="22"/>
  <c r="H182" i="22"/>
  <c r="H183" i="22" s="1"/>
  <c r="F168" i="22"/>
  <c r="T168" i="22" s="1"/>
  <c r="S166" i="22"/>
  <c r="X166" i="22"/>
  <c r="S174" i="22"/>
  <c r="X174" i="22"/>
  <c r="R222" i="22"/>
  <c r="G181" i="22"/>
  <c r="U181" i="22" s="1"/>
  <c r="T174" i="22"/>
  <c r="S222" i="22"/>
  <c r="T166" i="22"/>
  <c r="R167" i="22"/>
  <c r="H168" i="22"/>
  <c r="U166" i="22"/>
  <c r="T167" i="22"/>
  <c r="G169" i="22"/>
  <c r="G180" i="22"/>
  <c r="U180" i="22" s="1"/>
  <c r="G175" i="22"/>
  <c r="AA173" i="22"/>
  <c r="T173" i="22"/>
  <c r="V173" i="22" s="1"/>
  <c r="N189" i="22"/>
  <c r="X167" i="22"/>
  <c r="S167" i="22"/>
  <c r="AA189" i="22"/>
  <c r="T189" i="22"/>
  <c r="O189" i="22"/>
  <c r="U189" i="22"/>
  <c r="G223" i="22"/>
  <c r="AA221" i="22"/>
  <c r="T221" i="22"/>
  <c r="I221" i="22"/>
  <c r="N221" i="22" s="1"/>
  <c r="AA190" i="22"/>
  <c r="H223" i="22"/>
  <c r="H224" i="22" s="1"/>
  <c r="AA166" i="22"/>
  <c r="P167" i="22"/>
  <c r="H169" i="22"/>
  <c r="AA167" i="22"/>
  <c r="J173" i="22"/>
  <c r="D181" i="22"/>
  <c r="X181" i="22" s="1"/>
  <c r="I174" i="22"/>
  <c r="M189" i="22"/>
  <c r="K189" i="22"/>
  <c r="U221" i="22"/>
  <c r="P173" i="22"/>
  <c r="U174" i="22"/>
  <c r="R180" i="22"/>
  <c r="I188" i="22"/>
  <c r="M188" i="22" s="1"/>
  <c r="R188" i="22"/>
  <c r="X221" i="22"/>
  <c r="X222" i="22"/>
  <c r="AA244" i="22"/>
  <c r="R244" i="22"/>
  <c r="F175" i="22"/>
  <c r="F176" i="22" s="1"/>
  <c r="F180" i="22"/>
  <c r="L189" i="22"/>
  <c r="D190" i="22"/>
  <c r="R190" i="22" s="1"/>
  <c r="T222" i="22"/>
  <c r="F235" i="22"/>
  <c r="F230" i="22"/>
  <c r="F231" i="22" s="1"/>
  <c r="T228" i="22"/>
  <c r="S228" i="22"/>
  <c r="I228" i="22"/>
  <c r="N228" i="22" s="1"/>
  <c r="F246" i="22"/>
  <c r="S221" i="22"/>
  <c r="AA243" i="22"/>
  <c r="T243" i="22"/>
  <c r="G245" i="22"/>
  <c r="U245" i="22" s="1"/>
  <c r="F190" i="22"/>
  <c r="F224" i="22"/>
  <c r="G237" i="22"/>
  <c r="G238" i="22" s="1"/>
  <c r="I244" i="22"/>
  <c r="P244" i="22" s="1"/>
  <c r="D223" i="22"/>
  <c r="X223" i="22" s="1"/>
  <c r="L221" i="22"/>
  <c r="G224" i="22"/>
  <c r="U236" i="22"/>
  <c r="D236" i="22"/>
  <c r="D235" i="22"/>
  <c r="U243" i="22"/>
  <c r="E223" i="22"/>
  <c r="S223" i="22" s="1"/>
  <c r="R221" i="22"/>
  <c r="U222" i="22"/>
  <c r="R229" i="22"/>
  <c r="I229" i="22"/>
  <c r="P229" i="22" s="1"/>
  <c r="E245" i="22"/>
  <c r="S243" i="22"/>
  <c r="R243" i="22"/>
  <c r="AA222" i="22"/>
  <c r="X229" i="22"/>
  <c r="F236" i="22"/>
  <c r="E236" i="22"/>
  <c r="T229" i="22"/>
  <c r="AA229" i="22"/>
  <c r="S244" i="22"/>
  <c r="R228" i="22"/>
  <c r="I243" i="22"/>
  <c r="P243" i="22" s="1"/>
  <c r="X243" i="22"/>
  <c r="H246" i="22"/>
  <c r="E230" i="22"/>
  <c r="E235" i="22"/>
  <c r="D245" i="22"/>
  <c r="X245" i="22" s="1"/>
  <c r="AA228" i="22"/>
  <c r="X244" i="22"/>
  <c r="F97" i="68"/>
  <c r="H97" i="68" s="1"/>
  <c r="F95" i="68"/>
  <c r="H95" i="68" s="1"/>
  <c r="F94" i="68"/>
  <c r="H94" i="68" s="1"/>
  <c r="F93" i="68"/>
  <c r="H93" i="68" s="1"/>
  <c r="F92" i="68"/>
  <c r="H92" i="68" s="1"/>
  <c r="F91" i="68"/>
  <c r="F90" i="68"/>
  <c r="H90" i="68" s="1"/>
  <c r="F89" i="68"/>
  <c r="F88" i="68"/>
  <c r="H88" i="68" s="1"/>
  <c r="F86" i="68"/>
  <c r="F85" i="68"/>
  <c r="H85" i="68" s="1"/>
  <c r="F84" i="68"/>
  <c r="H84" i="68" s="1"/>
  <c r="F83" i="68"/>
  <c r="H83" i="68" s="1"/>
  <c r="F81" i="68"/>
  <c r="H81" i="68" s="1"/>
  <c r="F80" i="68"/>
  <c r="H80" i="68" s="1"/>
  <c r="F79" i="68"/>
  <c r="H79" i="68" s="1"/>
  <c r="F78" i="68"/>
  <c r="H78" i="68" s="1"/>
  <c r="F76" i="68"/>
  <c r="H76" i="68" s="1"/>
  <c r="F73" i="68"/>
  <c r="H73" i="68" s="1"/>
  <c r="F72" i="68"/>
  <c r="H72" i="68" s="1"/>
  <c r="F71" i="68"/>
  <c r="H71" i="68" s="1"/>
  <c r="F70" i="68"/>
  <c r="H70" i="68" s="1"/>
  <c r="F69" i="68"/>
  <c r="H69" i="68" s="1"/>
  <c r="F67" i="68"/>
  <c r="H67" i="68" s="1"/>
  <c r="F66" i="68"/>
  <c r="H66" i="68" s="1"/>
  <c r="F64" i="68"/>
  <c r="H64" i="68" s="1"/>
  <c r="F63" i="68"/>
  <c r="H63" i="68" s="1"/>
  <c r="F61" i="68"/>
  <c r="H61" i="68" s="1"/>
  <c r="F59" i="68"/>
  <c r="H59" i="68" s="1"/>
  <c r="F57" i="68"/>
  <c r="H57" i="68" s="1"/>
  <c r="F56" i="68"/>
  <c r="H56" i="68" s="1"/>
  <c r="F55" i="68"/>
  <c r="H55" i="68" s="1"/>
  <c r="F54" i="68"/>
  <c r="H54" i="68" s="1"/>
  <c r="F53" i="68"/>
  <c r="H53" i="68" s="1"/>
  <c r="F51" i="68"/>
  <c r="H51" i="68" s="1"/>
  <c r="F50" i="68"/>
  <c r="H50" i="68" s="1"/>
  <c r="F49" i="68"/>
  <c r="H49" i="68" s="1"/>
  <c r="F47" i="68"/>
  <c r="H47" i="68" s="1"/>
  <c r="F45" i="68"/>
  <c r="H45" i="68" s="1"/>
  <c r="F42" i="68"/>
  <c r="H42" i="68" s="1"/>
  <c r="F40" i="68"/>
  <c r="H40" i="68" s="1"/>
  <c r="F39" i="68"/>
  <c r="H39" i="68" s="1"/>
  <c r="F37" i="68"/>
  <c r="H37" i="68" s="1"/>
  <c r="F33" i="68"/>
  <c r="H33" i="68" s="1"/>
  <c r="F32" i="68"/>
  <c r="H32" i="68" s="1"/>
  <c r="F31" i="68"/>
  <c r="H31" i="68" s="1"/>
  <c r="F30" i="68"/>
  <c r="H30" i="68" s="1"/>
  <c r="F29" i="68"/>
  <c r="H29" i="68" s="1"/>
  <c r="F27" i="68"/>
  <c r="H27" i="68" s="1"/>
  <c r="F26" i="68"/>
  <c r="H26" i="68" s="1"/>
  <c r="F25" i="68"/>
  <c r="H25" i="68" s="1"/>
  <c r="F24" i="68"/>
  <c r="H24" i="68" s="1"/>
  <c r="F23" i="68"/>
  <c r="H23" i="68" s="1"/>
  <c r="F22" i="68"/>
  <c r="H22" i="68" s="1"/>
  <c r="F21" i="68"/>
  <c r="H21" i="68" s="1"/>
  <c r="F20" i="68"/>
  <c r="H20" i="68" s="1"/>
  <c r="F19" i="68"/>
  <c r="H19" i="68" s="1"/>
  <c r="F15" i="68"/>
  <c r="H15" i="68" s="1"/>
  <c r="F13" i="68"/>
  <c r="H13" i="68" s="1"/>
  <c r="F12" i="68"/>
  <c r="E8" i="68"/>
  <c r="D8" i="68"/>
  <c r="F8" i="68" s="1"/>
  <c r="E7" i="68"/>
  <c r="D7" i="68"/>
  <c r="F7" i="68" s="1"/>
  <c r="E6" i="68"/>
  <c r="D6" i="68"/>
  <c r="F6" i="68" s="1"/>
  <c r="F97" i="67"/>
  <c r="H97" i="67" s="1"/>
  <c r="F96" i="67"/>
  <c r="H96" i="67" s="1"/>
  <c r="F95" i="67"/>
  <c r="H95" i="67" s="1"/>
  <c r="F94" i="67"/>
  <c r="H94" i="67" s="1"/>
  <c r="F93" i="67"/>
  <c r="H93" i="67" s="1"/>
  <c r="F92" i="67"/>
  <c r="H92" i="67" s="1"/>
  <c r="F91" i="67"/>
  <c r="H91" i="67" s="1"/>
  <c r="F90" i="67"/>
  <c r="H90" i="67" s="1"/>
  <c r="F89" i="67"/>
  <c r="H89" i="67" s="1"/>
  <c r="F87" i="67"/>
  <c r="H87" i="67" s="1"/>
  <c r="F86" i="67"/>
  <c r="H86" i="67" s="1"/>
  <c r="F85" i="67"/>
  <c r="H85" i="67" s="1"/>
  <c r="F84" i="67"/>
  <c r="H84" i="67" s="1"/>
  <c r="F82" i="67"/>
  <c r="H82" i="67" s="1"/>
  <c r="F81" i="67"/>
  <c r="H81" i="67" s="1"/>
  <c r="F80" i="67"/>
  <c r="H80" i="67" s="1"/>
  <c r="F79" i="67"/>
  <c r="H79" i="67" s="1"/>
  <c r="F78" i="67"/>
  <c r="H78" i="67" s="1"/>
  <c r="F77" i="67"/>
  <c r="H77" i="67" s="1"/>
  <c r="F76" i="67"/>
  <c r="H76" i="67" s="1"/>
  <c r="F75" i="67"/>
  <c r="H75" i="67" s="1"/>
  <c r="F74" i="67"/>
  <c r="H74" i="67" s="1"/>
  <c r="F72" i="67"/>
  <c r="H72" i="67" s="1"/>
  <c r="F71" i="67"/>
  <c r="H71" i="67" s="1"/>
  <c r="F69" i="67"/>
  <c r="H69" i="67" s="1"/>
  <c r="F68" i="67"/>
  <c r="H68" i="67" s="1"/>
  <c r="F66" i="67"/>
  <c r="H66" i="67" s="1"/>
  <c r="F65" i="67"/>
  <c r="H65" i="67" s="1"/>
  <c r="F64" i="67"/>
  <c r="H64" i="67" s="1"/>
  <c r="F63" i="67"/>
  <c r="H63" i="67" s="1"/>
  <c r="F62" i="67"/>
  <c r="H62" i="67" s="1"/>
  <c r="F61" i="67"/>
  <c r="H61" i="67" s="1"/>
  <c r="F60" i="67"/>
  <c r="H60" i="67" s="1"/>
  <c r="F59" i="67"/>
  <c r="H59" i="67" s="1"/>
  <c r="F58" i="67"/>
  <c r="H58" i="67" s="1"/>
  <c r="F57" i="67"/>
  <c r="H57" i="67" s="1"/>
  <c r="F56" i="67"/>
  <c r="H56" i="67" s="1"/>
  <c r="F55" i="67"/>
  <c r="H55" i="67" s="1"/>
  <c r="F54" i="67"/>
  <c r="H54" i="67" s="1"/>
  <c r="F53" i="67"/>
  <c r="H53" i="67" s="1"/>
  <c r="F52" i="67"/>
  <c r="H52" i="67" s="1"/>
  <c r="F51" i="67"/>
  <c r="H51" i="67" s="1"/>
  <c r="F50" i="67"/>
  <c r="H50" i="67" s="1"/>
  <c r="F48" i="67"/>
  <c r="H48" i="67" s="1"/>
  <c r="F47" i="67"/>
  <c r="H47" i="67" s="1"/>
  <c r="F46" i="67"/>
  <c r="H46" i="67" s="1"/>
  <c r="F45" i="67"/>
  <c r="H45" i="67" s="1"/>
  <c r="F44" i="67"/>
  <c r="H44" i="67" s="1"/>
  <c r="F43" i="67"/>
  <c r="H43" i="67" s="1"/>
  <c r="F42" i="67"/>
  <c r="H42" i="67" s="1"/>
  <c r="F41" i="67"/>
  <c r="H41" i="67" s="1"/>
  <c r="F40" i="67"/>
  <c r="H40" i="67" s="1"/>
  <c r="F39" i="67"/>
  <c r="H39" i="67" s="1"/>
  <c r="F38" i="67"/>
  <c r="H38" i="67" s="1"/>
  <c r="F37" i="67"/>
  <c r="H37" i="67" s="1"/>
  <c r="F36" i="67"/>
  <c r="H36" i="67" s="1"/>
  <c r="F35" i="67"/>
  <c r="H35" i="67" s="1"/>
  <c r="F34" i="67"/>
  <c r="H34" i="67" s="1"/>
  <c r="F33" i="67"/>
  <c r="H33" i="67" s="1"/>
  <c r="F32" i="67"/>
  <c r="H32" i="67" s="1"/>
  <c r="F31" i="67"/>
  <c r="H31" i="67" s="1"/>
  <c r="F30" i="67"/>
  <c r="H30" i="67" s="1"/>
  <c r="F29" i="67"/>
  <c r="H29" i="67" s="1"/>
  <c r="F27" i="67"/>
  <c r="H27" i="67" s="1"/>
  <c r="F26" i="67"/>
  <c r="H26" i="67" s="1"/>
  <c r="F25" i="67"/>
  <c r="H25" i="67" s="1"/>
  <c r="F24" i="67"/>
  <c r="H24" i="67" s="1"/>
  <c r="F23" i="67"/>
  <c r="H23" i="67" s="1"/>
  <c r="F21" i="67"/>
  <c r="H21" i="67" s="1"/>
  <c r="F20" i="67"/>
  <c r="H20" i="67" s="1"/>
  <c r="F19" i="67"/>
  <c r="H19" i="67" s="1"/>
  <c r="F18" i="67"/>
  <c r="H18" i="67" s="1"/>
  <c r="F17" i="67"/>
  <c r="H17" i="67" s="1"/>
  <c r="F16" i="67"/>
  <c r="H16" i="67" s="1"/>
  <c r="F15" i="67"/>
  <c r="H15" i="67" s="1"/>
  <c r="F14" i="67"/>
  <c r="H14" i="67" s="1"/>
  <c r="F12" i="67"/>
  <c r="H12" i="67" s="1"/>
  <c r="E8" i="67"/>
  <c r="D8" i="67"/>
  <c r="E7" i="67"/>
  <c r="D7" i="67"/>
  <c r="E6" i="67"/>
  <c r="D6" i="67"/>
  <c r="F6" i="67" s="1"/>
  <c r="F97" i="66"/>
  <c r="H97" i="66" s="1"/>
  <c r="F96" i="66"/>
  <c r="H96" i="66" s="1"/>
  <c r="F95" i="66"/>
  <c r="H95" i="66" s="1"/>
  <c r="F94" i="66"/>
  <c r="H94" i="66" s="1"/>
  <c r="F93" i="66"/>
  <c r="H93" i="66" s="1"/>
  <c r="F92" i="66"/>
  <c r="H92" i="66" s="1"/>
  <c r="F91" i="66"/>
  <c r="H91" i="66" s="1"/>
  <c r="F90" i="66"/>
  <c r="H90" i="66" s="1"/>
  <c r="F89" i="66"/>
  <c r="H89" i="66" s="1"/>
  <c r="F88" i="66"/>
  <c r="H88" i="66" s="1"/>
  <c r="F87" i="66"/>
  <c r="H87" i="66" s="1"/>
  <c r="F86" i="66"/>
  <c r="H86" i="66" s="1"/>
  <c r="F85" i="66"/>
  <c r="H85" i="66" s="1"/>
  <c r="F84" i="66"/>
  <c r="H84" i="66" s="1"/>
  <c r="F83" i="66"/>
  <c r="H83" i="66" s="1"/>
  <c r="F82" i="66"/>
  <c r="H82" i="66" s="1"/>
  <c r="F81" i="66"/>
  <c r="H81" i="66" s="1"/>
  <c r="F80" i="66"/>
  <c r="H80" i="66" s="1"/>
  <c r="F79" i="66"/>
  <c r="H79" i="66" s="1"/>
  <c r="F78" i="66"/>
  <c r="H78" i="66" s="1"/>
  <c r="F77" i="66"/>
  <c r="H77" i="66" s="1"/>
  <c r="F76" i="66"/>
  <c r="H76" i="66" s="1"/>
  <c r="F75" i="66"/>
  <c r="H75" i="66" s="1"/>
  <c r="F74" i="66"/>
  <c r="H74" i="66" s="1"/>
  <c r="F73" i="66"/>
  <c r="H73" i="66" s="1"/>
  <c r="F72" i="66"/>
  <c r="H72" i="66" s="1"/>
  <c r="F71" i="66"/>
  <c r="H71" i="66" s="1"/>
  <c r="F70" i="66"/>
  <c r="H70" i="66" s="1"/>
  <c r="F69" i="66"/>
  <c r="H69" i="66" s="1"/>
  <c r="F68" i="66"/>
  <c r="H68" i="66" s="1"/>
  <c r="F67" i="66"/>
  <c r="H67" i="66" s="1"/>
  <c r="F66" i="66"/>
  <c r="H66" i="66" s="1"/>
  <c r="F65" i="66"/>
  <c r="H65" i="66" s="1"/>
  <c r="F64" i="66"/>
  <c r="H64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F56" i="66"/>
  <c r="H56" i="66" s="1"/>
  <c r="F55" i="66"/>
  <c r="H55" i="66" s="1"/>
  <c r="F54" i="66"/>
  <c r="H54" i="66" s="1"/>
  <c r="F53" i="66"/>
  <c r="H53" i="66" s="1"/>
  <c r="F52" i="66"/>
  <c r="H52" i="66" s="1"/>
  <c r="F51" i="66"/>
  <c r="H51" i="66" s="1"/>
  <c r="F50" i="66"/>
  <c r="H50" i="66" s="1"/>
  <c r="F49" i="66"/>
  <c r="H49" i="66" s="1"/>
  <c r="F48" i="66"/>
  <c r="H48" i="66" s="1"/>
  <c r="F47" i="66"/>
  <c r="H47" i="66" s="1"/>
  <c r="F45" i="66"/>
  <c r="H45" i="66" s="1"/>
  <c r="F44" i="66"/>
  <c r="H44" i="66" s="1"/>
  <c r="F43" i="66"/>
  <c r="H43" i="66" s="1"/>
  <c r="F42" i="66"/>
  <c r="H42" i="66" s="1"/>
  <c r="F41" i="66"/>
  <c r="H41" i="66" s="1"/>
  <c r="F40" i="66"/>
  <c r="H40" i="66" s="1"/>
  <c r="F39" i="66"/>
  <c r="H39" i="66" s="1"/>
  <c r="F38" i="66"/>
  <c r="H38" i="66" s="1"/>
  <c r="F37" i="66"/>
  <c r="H37" i="66" s="1"/>
  <c r="F36" i="66"/>
  <c r="H36" i="66" s="1"/>
  <c r="F35" i="66"/>
  <c r="H35" i="66" s="1"/>
  <c r="F34" i="66"/>
  <c r="H34" i="66" s="1"/>
  <c r="F33" i="66"/>
  <c r="H33" i="66" s="1"/>
  <c r="F32" i="66"/>
  <c r="H32" i="66" s="1"/>
  <c r="F31" i="66"/>
  <c r="H31" i="66" s="1"/>
  <c r="F30" i="66"/>
  <c r="H30" i="66" s="1"/>
  <c r="F29" i="66"/>
  <c r="H29" i="66" s="1"/>
  <c r="F28" i="66"/>
  <c r="H28" i="66" s="1"/>
  <c r="F27" i="66"/>
  <c r="H27" i="66" s="1"/>
  <c r="F26" i="66"/>
  <c r="H26" i="66" s="1"/>
  <c r="F25" i="66"/>
  <c r="H25" i="66" s="1"/>
  <c r="F24" i="66"/>
  <c r="H24" i="66" s="1"/>
  <c r="F23" i="66"/>
  <c r="H23" i="66" s="1"/>
  <c r="F21" i="66"/>
  <c r="H21" i="66" s="1"/>
  <c r="F20" i="66"/>
  <c r="H20" i="66" s="1"/>
  <c r="F19" i="66"/>
  <c r="H19" i="66" s="1"/>
  <c r="F18" i="66"/>
  <c r="H18" i="66" s="1"/>
  <c r="F17" i="66"/>
  <c r="H17" i="66" s="1"/>
  <c r="F16" i="66"/>
  <c r="H16" i="66" s="1"/>
  <c r="F15" i="66"/>
  <c r="H15" i="66" s="1"/>
  <c r="F14" i="66"/>
  <c r="H14" i="66" s="1"/>
  <c r="F13" i="66"/>
  <c r="F12" i="66"/>
  <c r="H12" i="66" s="1"/>
  <c r="E8" i="66"/>
  <c r="D8" i="66"/>
  <c r="E7" i="66"/>
  <c r="D7" i="66"/>
  <c r="E6" i="66"/>
  <c r="D6" i="66"/>
  <c r="F97" i="65"/>
  <c r="H97" i="65" s="1"/>
  <c r="F96" i="65"/>
  <c r="H96" i="65" s="1"/>
  <c r="F95" i="65"/>
  <c r="H95" i="65" s="1"/>
  <c r="F94" i="65"/>
  <c r="H94" i="65" s="1"/>
  <c r="F93" i="65"/>
  <c r="H93" i="65" s="1"/>
  <c r="F92" i="65"/>
  <c r="H92" i="65" s="1"/>
  <c r="F91" i="65"/>
  <c r="H91" i="65" s="1"/>
  <c r="F90" i="65"/>
  <c r="H90" i="65" s="1"/>
  <c r="F89" i="65"/>
  <c r="H89" i="65" s="1"/>
  <c r="F88" i="65"/>
  <c r="H88" i="65" s="1"/>
  <c r="F87" i="65"/>
  <c r="H87" i="65" s="1"/>
  <c r="F86" i="65"/>
  <c r="H86" i="65" s="1"/>
  <c r="F85" i="65"/>
  <c r="H85" i="65" s="1"/>
  <c r="F84" i="65"/>
  <c r="H84" i="65" s="1"/>
  <c r="F83" i="65"/>
  <c r="H83" i="65" s="1"/>
  <c r="F82" i="65"/>
  <c r="H82" i="65" s="1"/>
  <c r="F81" i="65"/>
  <c r="H81" i="65" s="1"/>
  <c r="F80" i="65"/>
  <c r="H80" i="65" s="1"/>
  <c r="F79" i="65"/>
  <c r="H79" i="65" s="1"/>
  <c r="F78" i="65"/>
  <c r="H78" i="65" s="1"/>
  <c r="F77" i="65"/>
  <c r="H77" i="65" s="1"/>
  <c r="F76" i="65"/>
  <c r="H76" i="65" s="1"/>
  <c r="F74" i="65"/>
  <c r="H74" i="65" s="1"/>
  <c r="F73" i="65"/>
  <c r="H73" i="65" s="1"/>
  <c r="F72" i="65"/>
  <c r="H72" i="65" s="1"/>
  <c r="F71" i="65"/>
  <c r="H71" i="65" s="1"/>
  <c r="F70" i="65"/>
  <c r="H70" i="65" s="1"/>
  <c r="F69" i="65"/>
  <c r="H69" i="65" s="1"/>
  <c r="F68" i="65"/>
  <c r="H68" i="65" s="1"/>
  <c r="F67" i="65"/>
  <c r="H67" i="65" s="1"/>
  <c r="F66" i="65"/>
  <c r="H66" i="65" s="1"/>
  <c r="F65" i="65"/>
  <c r="H65" i="65" s="1"/>
  <c r="F64" i="65"/>
  <c r="H64" i="65" s="1"/>
  <c r="F63" i="65"/>
  <c r="H63" i="65" s="1"/>
  <c r="F62" i="65"/>
  <c r="H62" i="65" s="1"/>
  <c r="F61" i="65"/>
  <c r="H61" i="65" s="1"/>
  <c r="F60" i="65"/>
  <c r="H60" i="65" s="1"/>
  <c r="F59" i="65"/>
  <c r="H59" i="65" s="1"/>
  <c r="F58" i="65"/>
  <c r="H58" i="65" s="1"/>
  <c r="F57" i="65"/>
  <c r="H57" i="65" s="1"/>
  <c r="F56" i="65"/>
  <c r="H56" i="65" s="1"/>
  <c r="F55" i="65"/>
  <c r="H55" i="65" s="1"/>
  <c r="F54" i="65"/>
  <c r="H54" i="65" s="1"/>
  <c r="F53" i="65"/>
  <c r="H53" i="65" s="1"/>
  <c r="F51" i="65"/>
  <c r="H51" i="65" s="1"/>
  <c r="F50" i="65"/>
  <c r="H50" i="65" s="1"/>
  <c r="F49" i="65"/>
  <c r="H49" i="65" s="1"/>
  <c r="F48" i="65"/>
  <c r="H48" i="65" s="1"/>
  <c r="F47" i="65"/>
  <c r="H47" i="65" s="1"/>
  <c r="F45" i="65"/>
  <c r="H45" i="65" s="1"/>
  <c r="F44" i="65"/>
  <c r="H44" i="65" s="1"/>
  <c r="F42" i="65"/>
  <c r="H42" i="65" s="1"/>
  <c r="F41" i="65"/>
  <c r="H41" i="65" s="1"/>
  <c r="F40" i="65"/>
  <c r="H40" i="65" s="1"/>
  <c r="F39" i="65"/>
  <c r="H39" i="65" s="1"/>
  <c r="F38" i="65"/>
  <c r="H38" i="65" s="1"/>
  <c r="F37" i="65"/>
  <c r="H37" i="65" s="1"/>
  <c r="F36" i="65"/>
  <c r="H36" i="65" s="1"/>
  <c r="F35" i="65"/>
  <c r="H35" i="65" s="1"/>
  <c r="F34" i="65"/>
  <c r="H34" i="65" s="1"/>
  <c r="F33" i="65"/>
  <c r="H33" i="65" s="1"/>
  <c r="F32" i="65"/>
  <c r="H32" i="65" s="1"/>
  <c r="F31" i="65"/>
  <c r="H31" i="65" s="1"/>
  <c r="F30" i="65"/>
  <c r="H30" i="65" s="1"/>
  <c r="F29" i="65"/>
  <c r="H29" i="65" s="1"/>
  <c r="F28" i="65"/>
  <c r="H28" i="65" s="1"/>
  <c r="F27" i="65"/>
  <c r="H27" i="65" s="1"/>
  <c r="F26" i="65"/>
  <c r="H26" i="65" s="1"/>
  <c r="F25" i="65"/>
  <c r="H25" i="65" s="1"/>
  <c r="F24" i="65"/>
  <c r="H24" i="65" s="1"/>
  <c r="F23" i="65"/>
  <c r="H23" i="65" s="1"/>
  <c r="F22" i="65"/>
  <c r="H22" i="65" s="1"/>
  <c r="F21" i="65"/>
  <c r="H21" i="65" s="1"/>
  <c r="F20" i="65"/>
  <c r="H20" i="65" s="1"/>
  <c r="F19" i="65"/>
  <c r="H19" i="65" s="1"/>
  <c r="F18" i="65"/>
  <c r="H18" i="65" s="1"/>
  <c r="F17" i="65"/>
  <c r="H17" i="65" s="1"/>
  <c r="F16" i="65"/>
  <c r="H16" i="65" s="1"/>
  <c r="F15" i="65"/>
  <c r="H15" i="65" s="1"/>
  <c r="F14" i="65"/>
  <c r="H14" i="65" s="1"/>
  <c r="F13" i="65"/>
  <c r="F12" i="65"/>
  <c r="H12" i="65" s="1"/>
  <c r="E8" i="65"/>
  <c r="D8" i="65"/>
  <c r="E7" i="65"/>
  <c r="D7" i="65"/>
  <c r="E6" i="65"/>
  <c r="D6" i="65"/>
  <c r="G46" i="22" l="1"/>
  <c r="G54" i="22"/>
  <c r="G55" i="22" s="1"/>
  <c r="G39" i="22"/>
  <c r="G67" i="22"/>
  <c r="G40" i="22"/>
  <c r="G61" i="22"/>
  <c r="G47" i="22"/>
  <c r="G75" i="22"/>
  <c r="G60" i="22"/>
  <c r="G74" i="22"/>
  <c r="G68" i="22"/>
  <c r="L243" i="22"/>
  <c r="M222" i="22"/>
  <c r="V90" i="22"/>
  <c r="M83" i="22"/>
  <c r="O229" i="22"/>
  <c r="N83" i="22"/>
  <c r="O228" i="22"/>
  <c r="I97" i="22"/>
  <c r="M8" i="22"/>
  <c r="L15" i="22"/>
  <c r="I230" i="22"/>
  <c r="L230" i="22" s="1"/>
  <c r="D23" i="22"/>
  <c r="N244" i="22"/>
  <c r="T98" i="22"/>
  <c r="AA98" i="22"/>
  <c r="AA235" i="22"/>
  <c r="N229" i="22"/>
  <c r="V189" i="22"/>
  <c r="N106" i="22"/>
  <c r="L244" i="22"/>
  <c r="K167" i="22"/>
  <c r="AA230" i="22"/>
  <c r="I21" i="22"/>
  <c r="G231" i="22"/>
  <c r="U231" i="22" s="1"/>
  <c r="V29" i="22"/>
  <c r="I92" i="22"/>
  <c r="D182" i="22"/>
  <c r="Q222" i="22"/>
  <c r="M30" i="22"/>
  <c r="L30" i="22"/>
  <c r="Q30" i="22" s="1"/>
  <c r="K30" i="22"/>
  <c r="J30" i="22"/>
  <c r="O244" i="22"/>
  <c r="N222" i="22"/>
  <c r="R175" i="22"/>
  <c r="I180" i="22"/>
  <c r="M180" i="22" s="1"/>
  <c r="O221" i="22"/>
  <c r="V105" i="22"/>
  <c r="Y105" i="22" s="1"/>
  <c r="O106" i="22"/>
  <c r="L90" i="22"/>
  <c r="P83" i="22"/>
  <c r="M105" i="22"/>
  <c r="Q173" i="22"/>
  <c r="P90" i="22"/>
  <c r="P30" i="22"/>
  <c r="N188" i="22"/>
  <c r="Q188" i="22" s="1"/>
  <c r="L188" i="22"/>
  <c r="P188" i="22"/>
  <c r="N243" i="22"/>
  <c r="M221" i="22"/>
  <c r="O188" i="22"/>
  <c r="N167" i="22"/>
  <c r="V106" i="22"/>
  <c r="AB106" i="22" s="1"/>
  <c r="T230" i="22"/>
  <c r="U235" i="22"/>
  <c r="V221" i="22"/>
  <c r="AC221" i="22" s="1"/>
  <c r="L229" i="22"/>
  <c r="P221" i="22"/>
  <c r="V174" i="22"/>
  <c r="Z174" i="22" s="1"/>
  <c r="L166" i="22"/>
  <c r="V83" i="22"/>
  <c r="Z83" i="22" s="1"/>
  <c r="O84" i="22"/>
  <c r="V15" i="22"/>
  <c r="Y15" i="22" s="1"/>
  <c r="E182" i="22"/>
  <c r="P222" i="22"/>
  <c r="AA168" i="22"/>
  <c r="M90" i="22"/>
  <c r="T235" i="22"/>
  <c r="I175" i="22"/>
  <c r="M175" i="22" s="1"/>
  <c r="L167" i="22"/>
  <c r="O222" i="22"/>
  <c r="O167" i="22"/>
  <c r="V167" i="22"/>
  <c r="M167" i="22"/>
  <c r="P15" i="22"/>
  <c r="N15" i="22"/>
  <c r="O30" i="22"/>
  <c r="Y174" i="22"/>
  <c r="Z15" i="22"/>
  <c r="AB15" i="22"/>
  <c r="S17" i="22"/>
  <c r="X17" i="22"/>
  <c r="R169" i="22"/>
  <c r="K92" i="22"/>
  <c r="J92" i="22"/>
  <c r="L92" i="22"/>
  <c r="J21" i="22"/>
  <c r="P21" i="22"/>
  <c r="L21" i="22"/>
  <c r="K21" i="22"/>
  <c r="AA17" i="22"/>
  <c r="T17" i="22"/>
  <c r="W90" i="22" a="1"/>
  <c r="W90" i="22" s="1"/>
  <c r="AC90" i="22"/>
  <c r="AB90" i="22"/>
  <c r="Z90" i="22"/>
  <c r="Y90" i="22"/>
  <c r="K97" i="22"/>
  <c r="J97" i="22"/>
  <c r="M97" i="22"/>
  <c r="L97" i="22"/>
  <c r="U86" i="22"/>
  <c r="X231" i="22"/>
  <c r="R108" i="22"/>
  <c r="Q189" i="22"/>
  <c r="W167" i="22" a="1"/>
  <c r="W167" i="22" s="1"/>
  <c r="AC167" i="22"/>
  <c r="Z167" i="22"/>
  <c r="Y167" i="22"/>
  <c r="AB167" i="22"/>
  <c r="R235" i="22"/>
  <c r="E237" i="22"/>
  <c r="E238" i="22" s="1"/>
  <c r="R236" i="22"/>
  <c r="R245" i="22"/>
  <c r="I236" i="22"/>
  <c r="M236" i="22" s="1"/>
  <c r="AA223" i="22"/>
  <c r="T223" i="22"/>
  <c r="AA175" i="22"/>
  <c r="T175" i="22"/>
  <c r="W189" i="22" a="1"/>
  <c r="W189" i="22" s="1"/>
  <c r="AC189" i="22"/>
  <c r="Y189" i="22"/>
  <c r="AB189" i="22"/>
  <c r="Z189" i="22"/>
  <c r="D212" i="22"/>
  <c r="D199" i="22"/>
  <c r="D198" i="22"/>
  <c r="D213" i="22"/>
  <c r="D205" i="22"/>
  <c r="D151" i="22"/>
  <c r="D150" i="22"/>
  <c r="D122" i="22"/>
  <c r="D206" i="22"/>
  <c r="D144" i="22"/>
  <c r="D143" i="22"/>
  <c r="D115" i="22"/>
  <c r="D137" i="22"/>
  <c r="D136" i="22"/>
  <c r="D130" i="22"/>
  <c r="D129" i="22"/>
  <c r="D116" i="22"/>
  <c r="D123" i="22"/>
  <c r="V14" i="22"/>
  <c r="O21" i="22"/>
  <c r="G23" i="22"/>
  <c r="U23" i="22" s="1"/>
  <c r="T21" i="22"/>
  <c r="AA21" i="22"/>
  <c r="L7" i="22"/>
  <c r="P8" i="22"/>
  <c r="N8" i="22"/>
  <c r="F212" i="22"/>
  <c r="F198" i="22"/>
  <c r="F213" i="22"/>
  <c r="F205" i="22"/>
  <c r="F199" i="22"/>
  <c r="F206" i="22"/>
  <c r="F158" i="22"/>
  <c r="F129" i="22"/>
  <c r="F157" i="22"/>
  <c r="F143" i="22"/>
  <c r="F150" i="22"/>
  <c r="F144" i="22"/>
  <c r="F115" i="22"/>
  <c r="F137" i="22"/>
  <c r="F136" i="22"/>
  <c r="F151" i="22"/>
  <c r="F122" i="22"/>
  <c r="F116" i="22"/>
  <c r="F130" i="22"/>
  <c r="F123" i="22"/>
  <c r="I190" i="22"/>
  <c r="L190" i="22" s="1"/>
  <c r="D191" i="22"/>
  <c r="K174" i="22"/>
  <c r="J174" i="22"/>
  <c r="AA169" i="22"/>
  <c r="X190" i="22"/>
  <c r="S190" i="22"/>
  <c r="AA236" i="22"/>
  <c r="F237" i="22"/>
  <c r="F238" i="22" s="1"/>
  <c r="T238" i="22" s="1"/>
  <c r="X235" i="22"/>
  <c r="S235" i="22"/>
  <c r="I98" i="22"/>
  <c r="L98" i="22" s="1"/>
  <c r="X92" i="22"/>
  <c r="N92" i="22"/>
  <c r="S92" i="22"/>
  <c r="L228" i="22"/>
  <c r="E86" i="22"/>
  <c r="R85" i="22"/>
  <c r="V91" i="22"/>
  <c r="I107" i="22"/>
  <c r="M107" i="22" s="1"/>
  <c r="M230" i="22"/>
  <c r="R230" i="22"/>
  <c r="V228" i="22"/>
  <c r="E231" i="22"/>
  <c r="S231" i="22" s="1"/>
  <c r="M228" i="22"/>
  <c r="E246" i="22"/>
  <c r="S246" i="22" s="1"/>
  <c r="P174" i="22"/>
  <c r="M174" i="22"/>
  <c r="G182" i="22"/>
  <c r="G183" i="22" s="1"/>
  <c r="U183" i="22" s="1"/>
  <c r="AA180" i="22"/>
  <c r="T180" i="22"/>
  <c r="U175" i="22"/>
  <c r="G176" i="22"/>
  <c r="I176" i="22" s="1"/>
  <c r="I168" i="22"/>
  <c r="L168" i="22" s="1"/>
  <c r="O97" i="22"/>
  <c r="G99" i="22"/>
  <c r="AA97" i="22"/>
  <c r="T97" i="22"/>
  <c r="K91" i="22"/>
  <c r="J91" i="22"/>
  <c r="N91" i="22"/>
  <c r="M91" i="22"/>
  <c r="O105" i="22"/>
  <c r="Y83" i="22"/>
  <c r="Z106" i="22"/>
  <c r="Y106" i="22"/>
  <c r="AC106" i="22"/>
  <c r="E93" i="22"/>
  <c r="AA93" i="22" s="1"/>
  <c r="K106" i="22"/>
  <c r="J106" i="22"/>
  <c r="M106" i="22"/>
  <c r="L106" i="22"/>
  <c r="N105" i="22"/>
  <c r="H205" i="22"/>
  <c r="H213" i="22"/>
  <c r="H206" i="22"/>
  <c r="H212" i="22"/>
  <c r="H199" i="22"/>
  <c r="H198" i="22"/>
  <c r="H137" i="22"/>
  <c r="H157" i="22"/>
  <c r="H144" i="22"/>
  <c r="H136" i="22"/>
  <c r="H123" i="22"/>
  <c r="H122" i="22"/>
  <c r="H130" i="22"/>
  <c r="H129" i="22"/>
  <c r="H158" i="22"/>
  <c r="H151" i="22"/>
  <c r="H143" i="22"/>
  <c r="H115" i="22"/>
  <c r="H150" i="22"/>
  <c r="H116" i="22"/>
  <c r="P92" i="22"/>
  <c r="U92" i="22"/>
  <c r="H93" i="22"/>
  <c r="K29" i="22"/>
  <c r="J29" i="22"/>
  <c r="M29" i="22"/>
  <c r="K14" i="22"/>
  <c r="P14" i="22"/>
  <c r="O14" i="22"/>
  <c r="J14" i="22"/>
  <c r="M14" i="22"/>
  <c r="N14" i="22"/>
  <c r="U21" i="22"/>
  <c r="E61" i="22"/>
  <c r="E53" i="22"/>
  <c r="E68" i="22"/>
  <c r="E40" i="22"/>
  <c r="E60" i="22"/>
  <c r="E75" i="22"/>
  <c r="E47" i="22"/>
  <c r="E46" i="22"/>
  <c r="E54" i="22"/>
  <c r="AA54" i="22" s="1"/>
  <c r="E67" i="22"/>
  <c r="E39" i="22"/>
  <c r="E74" i="22"/>
  <c r="S31" i="22"/>
  <c r="X31" i="22"/>
  <c r="F32" i="22"/>
  <c r="D62" i="22"/>
  <c r="S10" i="22"/>
  <c r="F53" i="22"/>
  <c r="F68" i="22"/>
  <c r="F40" i="22"/>
  <c r="F60" i="22"/>
  <c r="F75" i="22"/>
  <c r="F47" i="22"/>
  <c r="F67" i="22"/>
  <c r="F39" i="22"/>
  <c r="F54" i="22"/>
  <c r="F61" i="22"/>
  <c r="F46" i="22"/>
  <c r="F74" i="22"/>
  <c r="U237" i="22"/>
  <c r="T231" i="22"/>
  <c r="Z29" i="22"/>
  <c r="Y29" i="22"/>
  <c r="AC29" i="22"/>
  <c r="AB29" i="22"/>
  <c r="W29" i="22" a="1"/>
  <c r="W29" i="22" s="1"/>
  <c r="H24" i="22"/>
  <c r="E206" i="22"/>
  <c r="E213" i="22"/>
  <c r="E199" i="22"/>
  <c r="E205" i="22"/>
  <c r="E143" i="22"/>
  <c r="E150" i="22"/>
  <c r="E158" i="22"/>
  <c r="E137" i="22"/>
  <c r="E157" i="22"/>
  <c r="E198" i="22"/>
  <c r="E212" i="22"/>
  <c r="E151" i="22"/>
  <c r="E116" i="22"/>
  <c r="E115" i="22"/>
  <c r="E136" i="22"/>
  <c r="E129" i="22"/>
  <c r="E144" i="22"/>
  <c r="E122" i="22"/>
  <c r="E123" i="22"/>
  <c r="E130" i="22"/>
  <c r="AA9" i="22"/>
  <c r="T9" i="22"/>
  <c r="J7" i="22"/>
  <c r="K7" i="22"/>
  <c r="M7" i="22"/>
  <c r="J229" i="22"/>
  <c r="M229" i="22"/>
  <c r="Q229" i="22" s="1"/>
  <c r="K229" i="22"/>
  <c r="K244" i="22"/>
  <c r="J244" i="22"/>
  <c r="M244" i="22"/>
  <c r="AA237" i="22"/>
  <c r="F191" i="22"/>
  <c r="V188" i="22"/>
  <c r="D183" i="22"/>
  <c r="R181" i="22"/>
  <c r="I181" i="22"/>
  <c r="O181" i="22" s="1"/>
  <c r="J221" i="22"/>
  <c r="K221" i="22"/>
  <c r="V222" i="22"/>
  <c r="N166" i="22"/>
  <c r="U190" i="22"/>
  <c r="H191" i="22"/>
  <c r="M166" i="22"/>
  <c r="O92" i="22"/>
  <c r="T92" i="22"/>
  <c r="AA92" i="22"/>
  <c r="F93" i="22"/>
  <c r="U107" i="22"/>
  <c r="H108" i="22"/>
  <c r="M84" i="22"/>
  <c r="U17" i="22"/>
  <c r="D99" i="22"/>
  <c r="U16" i="22"/>
  <c r="N21" i="22"/>
  <c r="F23" i="22"/>
  <c r="S21" i="22"/>
  <c r="X21" i="22"/>
  <c r="P84" i="22"/>
  <c r="M21" i="22"/>
  <c r="E23" i="22"/>
  <c r="I23" i="22" s="1"/>
  <c r="R21" i="22"/>
  <c r="R9" i="22"/>
  <c r="P29" i="22"/>
  <c r="G10" i="22"/>
  <c r="AA31" i="22"/>
  <c r="T31" i="22"/>
  <c r="G32" i="22"/>
  <c r="D55" i="22"/>
  <c r="Z221" i="22"/>
  <c r="AB221" i="22"/>
  <c r="T181" i="22"/>
  <c r="AA181" i="22"/>
  <c r="I9" i="22"/>
  <c r="O9" i="22" s="1"/>
  <c r="T224" i="22"/>
  <c r="K228" i="22"/>
  <c r="J228" i="22"/>
  <c r="P228" i="22"/>
  <c r="R31" i="22"/>
  <c r="E32" i="22"/>
  <c r="S16" i="22"/>
  <c r="X16" i="22"/>
  <c r="R16" i="22"/>
  <c r="R22" i="22"/>
  <c r="K243" i="22"/>
  <c r="J243" i="22"/>
  <c r="O243" i="22"/>
  <c r="M243" i="22"/>
  <c r="V229" i="22"/>
  <c r="Q221" i="22"/>
  <c r="X180" i="22"/>
  <c r="S180" i="22"/>
  <c r="V180" i="22" s="1"/>
  <c r="F182" i="22"/>
  <c r="K188" i="22"/>
  <c r="J188" i="22"/>
  <c r="U223" i="22"/>
  <c r="L174" i="22"/>
  <c r="U168" i="22"/>
  <c r="P168" i="22"/>
  <c r="S168" i="22"/>
  <c r="F169" i="22"/>
  <c r="X168" i="22"/>
  <c r="R168" i="22"/>
  <c r="R107" i="22"/>
  <c r="J222" i="22"/>
  <c r="K222" i="22"/>
  <c r="S98" i="22"/>
  <c r="X98" i="22"/>
  <c r="I85" i="22"/>
  <c r="L85" i="22" s="1"/>
  <c r="I31" i="22"/>
  <c r="N31" i="22" s="1"/>
  <c r="D32" i="22"/>
  <c r="V84" i="22"/>
  <c r="P91" i="22"/>
  <c r="S85" i="22"/>
  <c r="X85" i="22"/>
  <c r="K15" i="22"/>
  <c r="J15" i="22"/>
  <c r="V7" i="22"/>
  <c r="G213" i="22"/>
  <c r="G198" i="22"/>
  <c r="G205" i="22"/>
  <c r="G206" i="22"/>
  <c r="G150" i="22"/>
  <c r="G199" i="22"/>
  <c r="G158" i="22"/>
  <c r="G157" i="22"/>
  <c r="G144" i="22"/>
  <c r="G212" i="22"/>
  <c r="G123" i="22"/>
  <c r="G122" i="22"/>
  <c r="G136" i="22"/>
  <c r="G137" i="22"/>
  <c r="G151" i="22"/>
  <c r="G143" i="22"/>
  <c r="G129" i="22"/>
  <c r="G116" i="22"/>
  <c r="G130" i="22"/>
  <c r="G115" i="22"/>
  <c r="F24" i="22"/>
  <c r="S22" i="22"/>
  <c r="X22" i="22"/>
  <c r="D41" i="22"/>
  <c r="F86" i="22"/>
  <c r="I86" i="22" s="1"/>
  <c r="L86" i="22" s="1"/>
  <c r="AA22" i="22"/>
  <c r="T22" i="22"/>
  <c r="U22" i="22"/>
  <c r="N7" i="22"/>
  <c r="R98" i="22"/>
  <c r="E99" i="22"/>
  <c r="E100" i="22" s="1"/>
  <c r="P97" i="22"/>
  <c r="H99" i="22"/>
  <c r="U97" i="22"/>
  <c r="R17" i="22"/>
  <c r="U9" i="22"/>
  <c r="AA85" i="22"/>
  <c r="T85" i="22"/>
  <c r="K230" i="22"/>
  <c r="J230" i="22"/>
  <c r="P230" i="22"/>
  <c r="U85" i="22"/>
  <c r="Q244" i="22"/>
  <c r="V243" i="22"/>
  <c r="I223" i="22"/>
  <c r="M223" i="22" s="1"/>
  <c r="N175" i="22"/>
  <c r="X175" i="22"/>
  <c r="S175" i="22"/>
  <c r="P166" i="22"/>
  <c r="N174" i="22"/>
  <c r="T190" i="22"/>
  <c r="S107" i="22"/>
  <c r="F108" i="22"/>
  <c r="X107" i="22"/>
  <c r="D224" i="22"/>
  <c r="J83" i="22"/>
  <c r="K83" i="22"/>
  <c r="AA107" i="22"/>
  <c r="T107" i="22"/>
  <c r="G108" i="22"/>
  <c r="J84" i="22"/>
  <c r="K84" i="22"/>
  <c r="K90" i="22"/>
  <c r="J90" i="22"/>
  <c r="I17" i="22"/>
  <c r="M17" i="22" s="1"/>
  <c r="W30" i="22" a="1"/>
  <c r="W30" i="22" s="1"/>
  <c r="AC30" i="22"/>
  <c r="AB30" i="22"/>
  <c r="Z30" i="22"/>
  <c r="Y30" i="22"/>
  <c r="D10" i="22"/>
  <c r="R10" i="22" s="1"/>
  <c r="U31" i="22"/>
  <c r="H32" i="22"/>
  <c r="P31" i="22"/>
  <c r="N29" i="22"/>
  <c r="I16" i="22"/>
  <c r="M16" i="22" s="1"/>
  <c r="D48" i="22"/>
  <c r="N84" i="22"/>
  <c r="S9" i="22"/>
  <c r="X9" i="22"/>
  <c r="S236" i="22"/>
  <c r="X236" i="22"/>
  <c r="N236" i="22"/>
  <c r="R223" i="22"/>
  <c r="O230" i="22"/>
  <c r="AA191" i="22"/>
  <c r="E224" i="22"/>
  <c r="S224" i="22" s="1"/>
  <c r="V166" i="22"/>
  <c r="K105" i="22"/>
  <c r="J105" i="22"/>
  <c r="P105" i="22"/>
  <c r="H60" i="22"/>
  <c r="H75" i="22"/>
  <c r="H47" i="22"/>
  <c r="H67" i="22"/>
  <c r="H39" i="22"/>
  <c r="H54" i="22"/>
  <c r="H74" i="22"/>
  <c r="H46" i="22"/>
  <c r="H68" i="22"/>
  <c r="H53" i="22"/>
  <c r="H61" i="22"/>
  <c r="H40" i="22"/>
  <c r="D246" i="22"/>
  <c r="X246" i="22" s="1"/>
  <c r="I245" i="22"/>
  <c r="M245" i="22" s="1"/>
  <c r="U224" i="22"/>
  <c r="I235" i="22"/>
  <c r="M235" i="22" s="1"/>
  <c r="D237" i="22"/>
  <c r="H238" i="22"/>
  <c r="T236" i="22"/>
  <c r="AA245" i="22"/>
  <c r="T245" i="22"/>
  <c r="G246" i="22"/>
  <c r="S245" i="22"/>
  <c r="N230" i="22"/>
  <c r="X230" i="22"/>
  <c r="S230" i="22"/>
  <c r="V244" i="22"/>
  <c r="U169" i="22"/>
  <c r="R176" i="22"/>
  <c r="AC173" i="22"/>
  <c r="AB173" i="22"/>
  <c r="Z173" i="22"/>
  <c r="Y173" i="22"/>
  <c r="W173" i="22" a="1"/>
  <c r="W173" i="22" s="1"/>
  <c r="O174" i="22"/>
  <c r="S176" i="22"/>
  <c r="X176" i="22"/>
  <c r="K166" i="22"/>
  <c r="J166" i="22"/>
  <c r="X97" i="22"/>
  <c r="N97" i="22"/>
  <c r="F99" i="22"/>
  <c r="F100" i="22" s="1"/>
  <c r="S97" i="22"/>
  <c r="M92" i="22"/>
  <c r="R92" i="22"/>
  <c r="D24" i="22"/>
  <c r="I22" i="22"/>
  <c r="M22" i="22" s="1"/>
  <c r="L29" i="22"/>
  <c r="N90" i="22"/>
  <c r="T16" i="22"/>
  <c r="AA16" i="22"/>
  <c r="J8" i="22"/>
  <c r="L8" i="22"/>
  <c r="K8" i="22"/>
  <c r="AC8" i="22"/>
  <c r="Y8" i="22"/>
  <c r="W8" i="22" a="1"/>
  <c r="W8" i="22" s="1"/>
  <c r="AB8" i="22"/>
  <c r="Z8" i="22"/>
  <c r="O83" i="22"/>
  <c r="O15" i="22"/>
  <c r="D69" i="22"/>
  <c r="D76" i="22"/>
  <c r="G89" i="68"/>
  <c r="G91" i="68"/>
  <c r="G66" i="68"/>
  <c r="G6" i="68"/>
  <c r="G86" i="68"/>
  <c r="H6" i="68"/>
  <c r="H7" i="68"/>
  <c r="H8" i="68"/>
  <c r="G12" i="68"/>
  <c r="G15" i="68"/>
  <c r="G20" i="68"/>
  <c r="G22" i="68"/>
  <c r="G24" i="68"/>
  <c r="G26" i="68"/>
  <c r="G29" i="68"/>
  <c r="G31" i="68"/>
  <c r="G33" i="68"/>
  <c r="G39" i="68"/>
  <c r="G42" i="68"/>
  <c r="G47" i="68"/>
  <c r="G50" i="68"/>
  <c r="G53" i="68"/>
  <c r="G55" i="68"/>
  <c r="G57" i="68"/>
  <c r="G61" i="68"/>
  <c r="G64" i="68"/>
  <c r="G67" i="68"/>
  <c r="G70" i="68"/>
  <c r="G72" i="68"/>
  <c r="G76" i="68"/>
  <c r="G79" i="68"/>
  <c r="G81" i="68"/>
  <c r="G84" i="68"/>
  <c r="G93" i="68"/>
  <c r="G95" i="68"/>
  <c r="H12" i="68"/>
  <c r="H86" i="68"/>
  <c r="H89" i="68"/>
  <c r="H91" i="68"/>
  <c r="G13" i="68"/>
  <c r="G19" i="68"/>
  <c r="G21" i="68"/>
  <c r="G23" i="68"/>
  <c r="G25" i="68"/>
  <c r="G27" i="68"/>
  <c r="G30" i="68"/>
  <c r="G32" i="68"/>
  <c r="G37" i="68"/>
  <c r="G40" i="68"/>
  <c r="G45" i="68"/>
  <c r="G49" i="68"/>
  <c r="G51" i="68"/>
  <c r="G54" i="68"/>
  <c r="G56" i="68"/>
  <c r="G59" i="68"/>
  <c r="G63" i="68"/>
  <c r="G69" i="68"/>
  <c r="G71" i="68"/>
  <c r="G73" i="68"/>
  <c r="G78" i="68"/>
  <c r="G80" i="68"/>
  <c r="G83" i="68"/>
  <c r="G85" i="68"/>
  <c r="G88" i="68"/>
  <c r="G90" i="68"/>
  <c r="G92" i="68"/>
  <c r="G94" i="68"/>
  <c r="G97" i="68"/>
  <c r="G6" i="67"/>
  <c r="F8" i="67"/>
  <c r="H8" i="67" s="1"/>
  <c r="H6" i="67"/>
  <c r="I6" i="67" s="1"/>
  <c r="I36" i="67"/>
  <c r="F7" i="67"/>
  <c r="H7" i="67" s="1"/>
  <c r="I18" i="67"/>
  <c r="I27" i="67"/>
  <c r="I90" i="67"/>
  <c r="I19" i="67"/>
  <c r="I29" i="67"/>
  <c r="I37" i="67"/>
  <c r="I45" i="67"/>
  <c r="I54" i="67"/>
  <c r="I62" i="67"/>
  <c r="I72" i="67"/>
  <c r="I81" i="67"/>
  <c r="I91" i="67"/>
  <c r="I80" i="67"/>
  <c r="I20" i="67"/>
  <c r="I30" i="67"/>
  <c r="I38" i="67"/>
  <c r="I46" i="67"/>
  <c r="I55" i="67"/>
  <c r="I63" i="67"/>
  <c r="I74" i="67"/>
  <c r="I82" i="67"/>
  <c r="I92" i="67"/>
  <c r="I12" i="67"/>
  <c r="I21" i="67"/>
  <c r="I31" i="67"/>
  <c r="I39" i="67"/>
  <c r="I47" i="67"/>
  <c r="I56" i="67"/>
  <c r="I64" i="67"/>
  <c r="I75" i="67"/>
  <c r="I84" i="67"/>
  <c r="I93" i="67"/>
  <c r="I44" i="67"/>
  <c r="I14" i="67"/>
  <c r="I23" i="67"/>
  <c r="I32" i="67"/>
  <c r="I40" i="67"/>
  <c r="I48" i="67"/>
  <c r="I57" i="67"/>
  <c r="I65" i="67"/>
  <c r="I76" i="67"/>
  <c r="I85" i="67"/>
  <c r="I94" i="67"/>
  <c r="I71" i="67"/>
  <c r="I15" i="67"/>
  <c r="I24" i="67"/>
  <c r="I33" i="67"/>
  <c r="I41" i="67"/>
  <c r="I50" i="67"/>
  <c r="I58" i="67"/>
  <c r="I66" i="67"/>
  <c r="I77" i="67"/>
  <c r="I86" i="67"/>
  <c r="I95" i="67"/>
  <c r="I61" i="67"/>
  <c r="I16" i="67"/>
  <c r="I25" i="67"/>
  <c r="I34" i="67"/>
  <c r="I42" i="67"/>
  <c r="I51" i="67"/>
  <c r="I59" i="67"/>
  <c r="I68" i="67"/>
  <c r="I78" i="67"/>
  <c r="I87" i="67"/>
  <c r="I96" i="67"/>
  <c r="I53" i="67"/>
  <c r="I17" i="67"/>
  <c r="I26" i="67"/>
  <c r="I35" i="67"/>
  <c r="I43" i="67"/>
  <c r="I52" i="67"/>
  <c r="I60" i="67"/>
  <c r="I69" i="67"/>
  <c r="I79" i="67"/>
  <c r="I89" i="67"/>
  <c r="I97" i="67"/>
  <c r="G14" i="67"/>
  <c r="G16" i="67"/>
  <c r="G18" i="67"/>
  <c r="G20" i="67"/>
  <c r="G23" i="67"/>
  <c r="G25" i="67"/>
  <c r="G27" i="67"/>
  <c r="G30" i="67"/>
  <c r="G32" i="67"/>
  <c r="G34" i="67"/>
  <c r="G36" i="67"/>
  <c r="G38" i="67"/>
  <c r="G40" i="67"/>
  <c r="G42" i="67"/>
  <c r="G44" i="67"/>
  <c r="G46" i="67"/>
  <c r="G48" i="67"/>
  <c r="G51" i="67"/>
  <c r="G53" i="67"/>
  <c r="G55" i="67"/>
  <c r="G57" i="67"/>
  <c r="G59" i="67"/>
  <c r="G61" i="67"/>
  <c r="G63" i="67"/>
  <c r="G65" i="67"/>
  <c r="G68" i="67"/>
  <c r="G71" i="67"/>
  <c r="G74" i="67"/>
  <c r="G76" i="67"/>
  <c r="G78" i="67"/>
  <c r="G80" i="67"/>
  <c r="G82" i="67"/>
  <c r="G85" i="67"/>
  <c r="G87" i="67"/>
  <c r="G90" i="67"/>
  <c r="G92" i="67"/>
  <c r="G94" i="67"/>
  <c r="G96" i="67"/>
  <c r="G12" i="67"/>
  <c r="G15" i="67"/>
  <c r="G17" i="67"/>
  <c r="G19" i="67"/>
  <c r="G21" i="67"/>
  <c r="G24" i="67"/>
  <c r="G26" i="67"/>
  <c r="G29" i="67"/>
  <c r="G31" i="67"/>
  <c r="G33" i="67"/>
  <c r="G35" i="67"/>
  <c r="G37" i="67"/>
  <c r="G39" i="67"/>
  <c r="G41" i="67"/>
  <c r="G43" i="67"/>
  <c r="G45" i="67"/>
  <c r="G47" i="67"/>
  <c r="G50" i="67"/>
  <c r="G52" i="67"/>
  <c r="G54" i="67"/>
  <c r="G56" i="67"/>
  <c r="G58" i="67"/>
  <c r="G60" i="67"/>
  <c r="G62" i="67"/>
  <c r="G64" i="67"/>
  <c r="G66" i="67"/>
  <c r="G69" i="67"/>
  <c r="G72" i="67"/>
  <c r="G75" i="67"/>
  <c r="G77" i="67"/>
  <c r="G79" i="67"/>
  <c r="G81" i="67"/>
  <c r="G84" i="67"/>
  <c r="G86" i="67"/>
  <c r="G89" i="67"/>
  <c r="G91" i="67"/>
  <c r="G93" i="67"/>
  <c r="G95" i="67"/>
  <c r="G97" i="67"/>
  <c r="F8" i="66"/>
  <c r="H8" i="66" s="1"/>
  <c r="F6" i="66"/>
  <c r="G6" i="66" s="1"/>
  <c r="F7" i="66"/>
  <c r="H7" i="66" s="1"/>
  <c r="G97" i="66"/>
  <c r="G13" i="66"/>
  <c r="G15" i="66"/>
  <c r="G17" i="66"/>
  <c r="G19" i="66"/>
  <c r="G21" i="66"/>
  <c r="G23" i="66"/>
  <c r="G25" i="66"/>
  <c r="G27" i="66"/>
  <c r="G29" i="66"/>
  <c r="G31" i="66"/>
  <c r="G33" i="66"/>
  <c r="G35" i="66"/>
  <c r="G37" i="66"/>
  <c r="G39" i="66"/>
  <c r="G41" i="66"/>
  <c r="G43" i="66"/>
  <c r="G45" i="66"/>
  <c r="G48" i="66"/>
  <c r="G50" i="66"/>
  <c r="G52" i="66"/>
  <c r="G54" i="66"/>
  <c r="G56" i="66"/>
  <c r="G58" i="66"/>
  <c r="G60" i="66"/>
  <c r="G62" i="66"/>
  <c r="G64" i="66"/>
  <c r="G66" i="66"/>
  <c r="G68" i="66"/>
  <c r="G70" i="66"/>
  <c r="G72" i="66"/>
  <c r="G74" i="66"/>
  <c r="G76" i="66"/>
  <c r="G78" i="66"/>
  <c r="G80" i="66"/>
  <c r="G82" i="66"/>
  <c r="G84" i="66"/>
  <c r="G86" i="66"/>
  <c r="G88" i="66"/>
  <c r="G90" i="66"/>
  <c r="G92" i="66"/>
  <c r="G94" i="66"/>
  <c r="G96" i="66"/>
  <c r="H13" i="66"/>
  <c r="I13" i="66" s="1"/>
  <c r="G12" i="66"/>
  <c r="G14" i="66"/>
  <c r="G16" i="66"/>
  <c r="G18" i="66"/>
  <c r="G20" i="66"/>
  <c r="G24" i="66"/>
  <c r="G26" i="66"/>
  <c r="G28" i="66"/>
  <c r="G30" i="66"/>
  <c r="G32" i="66"/>
  <c r="G34" i="66"/>
  <c r="G36" i="66"/>
  <c r="G38" i="66"/>
  <c r="G40" i="66"/>
  <c r="G42" i="66"/>
  <c r="G44" i="66"/>
  <c r="G47" i="66"/>
  <c r="G49" i="66"/>
  <c r="G51" i="66"/>
  <c r="G53" i="66"/>
  <c r="G55" i="66"/>
  <c r="G57" i="66"/>
  <c r="G59" i="66"/>
  <c r="G61" i="66"/>
  <c r="G63" i="66"/>
  <c r="G65" i="66"/>
  <c r="G67" i="66"/>
  <c r="G69" i="66"/>
  <c r="G71" i="66"/>
  <c r="G73" i="66"/>
  <c r="G75" i="66"/>
  <c r="G77" i="66"/>
  <c r="G79" i="66"/>
  <c r="G81" i="66"/>
  <c r="G83" i="66"/>
  <c r="G85" i="66"/>
  <c r="G87" i="66"/>
  <c r="G89" i="66"/>
  <c r="G91" i="66"/>
  <c r="G93" i="66"/>
  <c r="G95" i="66"/>
  <c r="F7" i="65"/>
  <c r="H7" i="65" s="1"/>
  <c r="G13" i="65"/>
  <c r="F6" i="65"/>
  <c r="G6" i="65" s="1"/>
  <c r="H13" i="65"/>
  <c r="I34" i="65" s="1"/>
  <c r="G15" i="65"/>
  <c r="G19" i="65"/>
  <c r="G23" i="65"/>
  <c r="G27" i="65"/>
  <c r="G31" i="65"/>
  <c r="G35" i="65"/>
  <c r="G39" i="65"/>
  <c r="G44" i="65"/>
  <c r="G49" i="65"/>
  <c r="G54" i="65"/>
  <c r="G58" i="65"/>
  <c r="G62" i="65"/>
  <c r="G66" i="65"/>
  <c r="G70" i="65"/>
  <c r="G74" i="65"/>
  <c r="G79" i="65"/>
  <c r="G83" i="65"/>
  <c r="G87" i="65"/>
  <c r="G91" i="65"/>
  <c r="G95" i="65"/>
  <c r="G17" i="65"/>
  <c r="G21" i="65"/>
  <c r="G25" i="65"/>
  <c r="G29" i="65"/>
  <c r="G33" i="65"/>
  <c r="G37" i="65"/>
  <c r="G41" i="65"/>
  <c r="G47" i="65"/>
  <c r="G51" i="65"/>
  <c r="G56" i="65"/>
  <c r="G60" i="65"/>
  <c r="G64" i="65"/>
  <c r="G68" i="65"/>
  <c r="G72" i="65"/>
  <c r="G77" i="65"/>
  <c r="G81" i="65"/>
  <c r="G85" i="65"/>
  <c r="G89" i="65"/>
  <c r="G93" i="65"/>
  <c r="G97" i="65"/>
  <c r="I26" i="65"/>
  <c r="I49" i="65"/>
  <c r="I66" i="65"/>
  <c r="I61" i="65"/>
  <c r="I16" i="65"/>
  <c r="I24" i="65"/>
  <c r="I32" i="65"/>
  <c r="I92" i="65"/>
  <c r="I69" i="65"/>
  <c r="I21" i="65"/>
  <c r="I29" i="65"/>
  <c r="I89" i="65"/>
  <c r="I97" i="65"/>
  <c r="G12" i="65"/>
  <c r="G14" i="65"/>
  <c r="G16" i="65"/>
  <c r="G18" i="65"/>
  <c r="G20" i="65"/>
  <c r="G22" i="65"/>
  <c r="G24" i="65"/>
  <c r="G26" i="65"/>
  <c r="G28" i="65"/>
  <c r="G30" i="65"/>
  <c r="G32" i="65"/>
  <c r="G34" i="65"/>
  <c r="G36" i="65"/>
  <c r="G38" i="65"/>
  <c r="G40" i="65"/>
  <c r="G42" i="65"/>
  <c r="G45" i="65"/>
  <c r="G48" i="65"/>
  <c r="G50" i="65"/>
  <c r="G53" i="65"/>
  <c r="G55" i="65"/>
  <c r="G57" i="65"/>
  <c r="G59" i="65"/>
  <c r="G61" i="65"/>
  <c r="G63" i="65"/>
  <c r="G65" i="65"/>
  <c r="G67" i="65"/>
  <c r="G69" i="65"/>
  <c r="G71" i="65"/>
  <c r="G73" i="65"/>
  <c r="G76" i="65"/>
  <c r="G78" i="65"/>
  <c r="G80" i="65"/>
  <c r="G82" i="65"/>
  <c r="G84" i="65"/>
  <c r="G86" i="65"/>
  <c r="G88" i="65"/>
  <c r="G90" i="65"/>
  <c r="G92" i="65"/>
  <c r="G94" i="65"/>
  <c r="G96" i="65"/>
  <c r="F8" i="65"/>
  <c r="H8" i="65" s="1"/>
  <c r="E6" i="49"/>
  <c r="D6" i="49"/>
  <c r="E6" i="50"/>
  <c r="D6" i="50"/>
  <c r="E6" i="51"/>
  <c r="D6" i="51"/>
  <c r="E6" i="61"/>
  <c r="D6" i="61"/>
  <c r="E6" i="42"/>
  <c r="D6" i="42"/>
  <c r="E6" i="43"/>
  <c r="D6" i="43"/>
  <c r="E6" i="44"/>
  <c r="D6" i="44"/>
  <c r="E6" i="62"/>
  <c r="D6" i="62"/>
  <c r="E6" i="35"/>
  <c r="D6" i="35"/>
  <c r="E6" i="36"/>
  <c r="D6" i="36"/>
  <c r="E6" i="37"/>
  <c r="D6" i="37"/>
  <c r="E6" i="63"/>
  <c r="D6" i="63"/>
  <c r="E6" i="28"/>
  <c r="D6" i="28"/>
  <c r="E6" i="29"/>
  <c r="D6" i="29"/>
  <c r="E6" i="30"/>
  <c r="D6" i="30"/>
  <c r="E6" i="64"/>
  <c r="D6" i="64"/>
  <c r="E7" i="49"/>
  <c r="D7" i="49"/>
  <c r="E7" i="50"/>
  <c r="D7" i="50"/>
  <c r="E7" i="51"/>
  <c r="D7" i="51"/>
  <c r="E7" i="61"/>
  <c r="D7" i="61"/>
  <c r="E7" i="42"/>
  <c r="D7" i="42"/>
  <c r="E7" i="43"/>
  <c r="D7" i="43"/>
  <c r="E7" i="44"/>
  <c r="D7" i="44"/>
  <c r="E7" i="62"/>
  <c r="D7" i="62"/>
  <c r="E7" i="35"/>
  <c r="D7" i="35"/>
  <c r="E7" i="36"/>
  <c r="D7" i="36"/>
  <c r="E7" i="37"/>
  <c r="D7" i="37"/>
  <c r="E7" i="63"/>
  <c r="D7" i="63"/>
  <c r="E7" i="28"/>
  <c r="D7" i="28"/>
  <c r="E7" i="29"/>
  <c r="D7" i="29"/>
  <c r="E7" i="30"/>
  <c r="D7" i="30"/>
  <c r="E7" i="64"/>
  <c r="D7" i="64"/>
  <c r="G62" i="22" l="1"/>
  <c r="G63" i="22" s="1"/>
  <c r="G48" i="22"/>
  <c r="G49" i="22" s="1"/>
  <c r="G41" i="22"/>
  <c r="G42" i="22" s="1"/>
  <c r="G76" i="22"/>
  <c r="G77" i="22" s="1"/>
  <c r="G69" i="22"/>
  <c r="N168" i="22"/>
  <c r="Q105" i="22"/>
  <c r="W106" i="22" a="1"/>
  <c r="W106" i="22" s="1"/>
  <c r="V97" i="22"/>
  <c r="AA224" i="22"/>
  <c r="P190" i="22"/>
  <c r="AB83" i="22"/>
  <c r="L236" i="22"/>
  <c r="M168" i="22"/>
  <c r="AC83" i="22"/>
  <c r="W83" i="22" a="1"/>
  <c r="W83" i="22" s="1"/>
  <c r="I108" i="22"/>
  <c r="M108" i="22" s="1"/>
  <c r="P175" i="22"/>
  <c r="K180" i="22"/>
  <c r="V230" i="22"/>
  <c r="N190" i="22"/>
  <c r="L175" i="22"/>
  <c r="Q90" i="22"/>
  <c r="V175" i="22"/>
  <c r="AC175" i="22" s="1"/>
  <c r="L181" i="22"/>
  <c r="L180" i="22"/>
  <c r="K175" i="22"/>
  <c r="Q15" i="22"/>
  <c r="Q14" i="22"/>
  <c r="P180" i="22"/>
  <c r="W105" i="22" a="1"/>
  <c r="W105" i="22" s="1"/>
  <c r="N22" i="22"/>
  <c r="N180" i="22"/>
  <c r="X10" i="22"/>
  <c r="Z105" i="22"/>
  <c r="R182" i="22"/>
  <c r="N9" i="22"/>
  <c r="AB105" i="22"/>
  <c r="W174" i="22" a="1"/>
  <c r="W174" i="22" s="1"/>
  <c r="P9" i="22"/>
  <c r="I182" i="22"/>
  <c r="P182" i="22" s="1"/>
  <c r="V17" i="22"/>
  <c r="L9" i="22"/>
  <c r="Q9" i="22" s="1"/>
  <c r="Q228" i="22"/>
  <c r="AA75" i="22"/>
  <c r="D70" i="22"/>
  <c r="G56" i="22"/>
  <c r="T54" i="22"/>
  <c r="T53" i="22"/>
  <c r="AA60" i="22"/>
  <c r="D42" i="22"/>
  <c r="T39" i="22"/>
  <c r="AA74" i="22"/>
  <c r="T67" i="22"/>
  <c r="AA68" i="22"/>
  <c r="T68" i="22"/>
  <c r="D63" i="22"/>
  <c r="AA67" i="22"/>
  <c r="AA53" i="22"/>
  <c r="D77" i="22"/>
  <c r="G70" i="22"/>
  <c r="T61" i="22"/>
  <c r="AA46" i="22"/>
  <c r="D49" i="22"/>
  <c r="T46" i="22"/>
  <c r="L182" i="22"/>
  <c r="T237" i="22"/>
  <c r="AC174" i="22"/>
  <c r="U182" i="22"/>
  <c r="L235" i="22"/>
  <c r="P85" i="22"/>
  <c r="M98" i="22"/>
  <c r="Q91" i="22"/>
  <c r="N98" i="22"/>
  <c r="Q243" i="22"/>
  <c r="W221" i="22" a="1"/>
  <c r="W221" i="22" s="1"/>
  <c r="Q84" i="22"/>
  <c r="Q166" i="22"/>
  <c r="J180" i="22"/>
  <c r="Q230" i="22"/>
  <c r="V190" i="22"/>
  <c r="Y190" i="22" s="1"/>
  <c r="AC105" i="22"/>
  <c r="J175" i="22"/>
  <c r="AB174" i="22"/>
  <c r="Y221" i="22"/>
  <c r="O107" i="22"/>
  <c r="N107" i="22"/>
  <c r="G24" i="22"/>
  <c r="L107" i="22"/>
  <c r="P107" i="22"/>
  <c r="AC15" i="22"/>
  <c r="E183" i="22"/>
  <c r="R183" i="22" s="1"/>
  <c r="Q167" i="22"/>
  <c r="V92" i="22"/>
  <c r="Y92" i="22" s="1"/>
  <c r="W15" i="22" a="1"/>
  <c r="W15" i="22" s="1"/>
  <c r="I67" i="22"/>
  <c r="J67" i="22" s="1"/>
  <c r="Q83" i="22"/>
  <c r="Q8" i="22"/>
  <c r="I61" i="22"/>
  <c r="L61" i="22" s="1"/>
  <c r="V168" i="22"/>
  <c r="W168" i="22" s="1" a="1"/>
  <c r="W168" i="22" s="1"/>
  <c r="V21" i="22"/>
  <c r="AC21" i="22" s="1"/>
  <c r="O180" i="22"/>
  <c r="Q180" i="22" s="1"/>
  <c r="O175" i="22"/>
  <c r="I47" i="22"/>
  <c r="M47" i="22" s="1"/>
  <c r="I60" i="22"/>
  <c r="I46" i="22"/>
  <c r="M46" i="22" s="1"/>
  <c r="I75" i="22"/>
  <c r="N75" i="22" s="1"/>
  <c r="AA47" i="22"/>
  <c r="I53" i="22"/>
  <c r="O53" i="22" s="1"/>
  <c r="K23" i="22"/>
  <c r="J23" i="22"/>
  <c r="L23" i="22"/>
  <c r="P23" i="22"/>
  <c r="W97" i="22" a="1"/>
  <c r="W97" i="22" s="1"/>
  <c r="AC97" i="22"/>
  <c r="AB97" i="22"/>
  <c r="Y97" i="22"/>
  <c r="Z97" i="22"/>
  <c r="AA238" i="22"/>
  <c r="K176" i="22"/>
  <c r="J176" i="22"/>
  <c r="P176" i="22"/>
  <c r="M176" i="22"/>
  <c r="N176" i="22"/>
  <c r="L176" i="22"/>
  <c r="AA129" i="22"/>
  <c r="T129" i="22"/>
  <c r="G131" i="22"/>
  <c r="X191" i="22"/>
  <c r="S191" i="22"/>
  <c r="R40" i="22"/>
  <c r="D124" i="22"/>
  <c r="I122" i="22"/>
  <c r="G117" i="22"/>
  <c r="AA115" i="22"/>
  <c r="T115" i="22"/>
  <c r="U191" i="22"/>
  <c r="I68" i="22"/>
  <c r="N68" i="22" s="1"/>
  <c r="R150" i="22"/>
  <c r="E152" i="22"/>
  <c r="AA40" i="22"/>
  <c r="L22" i="22"/>
  <c r="T246" i="22"/>
  <c r="AA246" i="22"/>
  <c r="U68" i="22"/>
  <c r="H62" i="22"/>
  <c r="U60" i="22"/>
  <c r="I224" i="22"/>
  <c r="L224" i="22" s="1"/>
  <c r="K182" i="22"/>
  <c r="J182" i="22"/>
  <c r="M182" i="22"/>
  <c r="S86" i="22"/>
  <c r="X86" i="22"/>
  <c r="N86" i="22"/>
  <c r="AA130" i="22"/>
  <c r="T130" i="22"/>
  <c r="AA123" i="22"/>
  <c r="T123" i="22"/>
  <c r="AA205" i="22"/>
  <c r="T205" i="22"/>
  <c r="G207" i="22"/>
  <c r="M9" i="22"/>
  <c r="R116" i="22"/>
  <c r="E145" i="22"/>
  <c r="R143" i="22"/>
  <c r="X39" i="22"/>
  <c r="F41" i="22"/>
  <c r="S39" i="22"/>
  <c r="R75" i="22"/>
  <c r="U93" i="22"/>
  <c r="U158" i="22"/>
  <c r="U137" i="22"/>
  <c r="Q106" i="22"/>
  <c r="K168" i="22"/>
  <c r="J168" i="22"/>
  <c r="O168" i="22"/>
  <c r="Q168" i="22" s="1"/>
  <c r="R231" i="22"/>
  <c r="V231" i="22" s="1"/>
  <c r="I231" i="22"/>
  <c r="M231" i="22" s="1"/>
  <c r="AA231" i="22"/>
  <c r="R86" i="22"/>
  <c r="M86" i="22"/>
  <c r="X123" i="22"/>
  <c r="S123" i="22"/>
  <c r="X144" i="22"/>
  <c r="S144" i="22"/>
  <c r="F207" i="22"/>
  <c r="S205" i="22"/>
  <c r="X205" i="22"/>
  <c r="I123" i="22"/>
  <c r="I144" i="22"/>
  <c r="P144" i="22" s="1"/>
  <c r="I199" i="22"/>
  <c r="H76" i="22"/>
  <c r="U74" i="22"/>
  <c r="K108" i="22"/>
  <c r="J108" i="22"/>
  <c r="S108" i="22"/>
  <c r="X108" i="22"/>
  <c r="N108" i="22"/>
  <c r="P223" i="22"/>
  <c r="M23" i="22"/>
  <c r="R23" i="22"/>
  <c r="W222" i="22" a="1"/>
  <c r="W222" i="22" s="1"/>
  <c r="AC222" i="22"/>
  <c r="AB222" i="22"/>
  <c r="Y222" i="22"/>
  <c r="Z222" i="22"/>
  <c r="U199" i="22"/>
  <c r="W230" i="22" a="1"/>
  <c r="W230" i="22" s="1"/>
  <c r="AC230" i="22"/>
  <c r="AB230" i="22"/>
  <c r="Z230" i="22"/>
  <c r="Y230" i="22"/>
  <c r="F200" i="22"/>
  <c r="S198" i="22"/>
  <c r="X198" i="22"/>
  <c r="O245" i="22"/>
  <c r="U75" i="22"/>
  <c r="T206" i="22"/>
  <c r="AA206" i="22"/>
  <c r="J85" i="22"/>
  <c r="K85" i="22"/>
  <c r="X23" i="22"/>
  <c r="N23" i="22"/>
  <c r="S23" i="22"/>
  <c r="K86" i="22"/>
  <c r="J86" i="22"/>
  <c r="W175" i="22" a="1"/>
  <c r="W175" i="22" s="1"/>
  <c r="AB175" i="22"/>
  <c r="Y175" i="22"/>
  <c r="Z175" i="22"/>
  <c r="H48" i="22"/>
  <c r="U46" i="22"/>
  <c r="S238" i="22"/>
  <c r="I10" i="22"/>
  <c r="L10" i="22" s="1"/>
  <c r="AA108" i="22"/>
  <c r="T108" i="22"/>
  <c r="O108" i="22"/>
  <c r="T116" i="22"/>
  <c r="AA116" i="22"/>
  <c r="T212" i="22"/>
  <c r="AA212" i="22"/>
  <c r="G214" i="22"/>
  <c r="G200" i="22"/>
  <c r="AA198" i="22"/>
  <c r="T198" i="22"/>
  <c r="N85" i="22"/>
  <c r="AC168" i="22"/>
  <c r="AB168" i="22"/>
  <c r="Z168" i="22"/>
  <c r="Q174" i="22"/>
  <c r="S93" i="22"/>
  <c r="X93" i="22"/>
  <c r="W188" i="22" a="1"/>
  <c r="W188" i="22" s="1"/>
  <c r="AC188" i="22"/>
  <c r="Z188" i="22"/>
  <c r="Y188" i="22"/>
  <c r="AB188" i="22"/>
  <c r="R130" i="22"/>
  <c r="R151" i="22"/>
  <c r="R205" i="22"/>
  <c r="E207" i="22"/>
  <c r="X224" i="22"/>
  <c r="X67" i="22"/>
  <c r="F69" i="22"/>
  <c r="S67" i="22"/>
  <c r="E62" i="22"/>
  <c r="R60" i="22"/>
  <c r="H131" i="22"/>
  <c r="U129" i="22"/>
  <c r="H200" i="22"/>
  <c r="U198" i="22"/>
  <c r="AB228" i="22"/>
  <c r="Z228" i="22"/>
  <c r="Y228" i="22"/>
  <c r="W228" i="22" a="1"/>
  <c r="W228" i="22" s="1"/>
  <c r="AC228" i="22"/>
  <c r="M85" i="22"/>
  <c r="S130" i="22"/>
  <c r="X130" i="22"/>
  <c r="F152" i="22"/>
  <c r="X150" i="22"/>
  <c r="S150" i="22"/>
  <c r="S213" i="22"/>
  <c r="X213" i="22"/>
  <c r="T75" i="22"/>
  <c r="I93" i="22"/>
  <c r="P93" i="22" s="1"/>
  <c r="I116" i="22"/>
  <c r="I206" i="22"/>
  <c r="D214" i="22"/>
  <c r="I212" i="22"/>
  <c r="V245" i="22"/>
  <c r="Q97" i="22"/>
  <c r="T213" i="22"/>
  <c r="AA213" i="22"/>
  <c r="X47" i="22"/>
  <c r="S47" i="22"/>
  <c r="U54" i="22"/>
  <c r="L108" i="22"/>
  <c r="L223" i="22"/>
  <c r="T24" i="22"/>
  <c r="Y7" i="22"/>
  <c r="W7" i="22" a="1"/>
  <c r="W7" i="22" s="1"/>
  <c r="AC7" i="22"/>
  <c r="AB7" i="22"/>
  <c r="Z7" i="22"/>
  <c r="F159" i="22"/>
  <c r="F160" i="22" s="1"/>
  <c r="S157" i="22"/>
  <c r="X157" i="22"/>
  <c r="X212" i="22"/>
  <c r="F214" i="22"/>
  <c r="S212" i="22"/>
  <c r="I130" i="22"/>
  <c r="D152" i="22"/>
  <c r="I150" i="22"/>
  <c r="O223" i="22"/>
  <c r="O86" i="22"/>
  <c r="Q175" i="22"/>
  <c r="W244" i="22" a="1"/>
  <c r="W244" i="22" s="1"/>
  <c r="AC244" i="22"/>
  <c r="Z244" i="22"/>
  <c r="AB244" i="22"/>
  <c r="Y244" i="22"/>
  <c r="K245" i="22"/>
  <c r="J245" i="22"/>
  <c r="P245" i="22"/>
  <c r="N245" i="22"/>
  <c r="J16" i="22"/>
  <c r="P16" i="22"/>
  <c r="K16" i="22"/>
  <c r="L16" i="22"/>
  <c r="Z17" i="22"/>
  <c r="Y17" i="22"/>
  <c r="AC17" i="22"/>
  <c r="AB17" i="22"/>
  <c r="W17" i="22" a="1"/>
  <c r="W17" i="22" s="1"/>
  <c r="R123" i="22"/>
  <c r="I40" i="22"/>
  <c r="X116" i="22"/>
  <c r="S116" i="22"/>
  <c r="O16" i="22"/>
  <c r="K17" i="22"/>
  <c r="J17" i="22"/>
  <c r="G145" i="22"/>
  <c r="AA143" i="22"/>
  <c r="T143" i="22"/>
  <c r="Y84" i="22"/>
  <c r="W84" i="22" a="1"/>
  <c r="W84" i="22" s="1"/>
  <c r="AC84" i="22"/>
  <c r="AB84" i="22"/>
  <c r="Z84" i="22"/>
  <c r="R213" i="22"/>
  <c r="R68" i="22"/>
  <c r="H214" i="22"/>
  <c r="U212" i="22"/>
  <c r="AA176" i="22"/>
  <c r="T176" i="22"/>
  <c r="O176" i="22"/>
  <c r="U176" i="22"/>
  <c r="F124" i="22"/>
  <c r="X122" i="22"/>
  <c r="S122" i="22"/>
  <c r="U238" i="22"/>
  <c r="L245" i="22"/>
  <c r="H41" i="22"/>
  <c r="U39" i="22"/>
  <c r="W166" i="22" a="1"/>
  <c r="W166" i="22" s="1"/>
  <c r="AC166" i="22"/>
  <c r="Z166" i="22"/>
  <c r="Y166" i="22"/>
  <c r="AB166" i="22"/>
  <c r="V223" i="22"/>
  <c r="L17" i="22"/>
  <c r="U99" i="22"/>
  <c r="H100" i="22"/>
  <c r="O22" i="22"/>
  <c r="AA151" i="22"/>
  <c r="T151" i="22"/>
  <c r="AA158" i="22"/>
  <c r="T158" i="22"/>
  <c r="I32" i="22"/>
  <c r="M32" i="22" s="1"/>
  <c r="S169" i="22"/>
  <c r="X169" i="22"/>
  <c r="R32" i="22"/>
  <c r="T93" i="22"/>
  <c r="P17" i="22"/>
  <c r="R144" i="22"/>
  <c r="R157" i="22"/>
  <c r="E159" i="22"/>
  <c r="I157" i="22"/>
  <c r="R206" i="22"/>
  <c r="U24" i="22"/>
  <c r="F76" i="22"/>
  <c r="S74" i="22"/>
  <c r="X74" i="22"/>
  <c r="F62" i="22"/>
  <c r="X60" i="22"/>
  <c r="S60" i="22"/>
  <c r="T74" i="22"/>
  <c r="R67" i="22"/>
  <c r="E69" i="22"/>
  <c r="E55" i="22"/>
  <c r="R53" i="22"/>
  <c r="U150" i="22"/>
  <c r="H152" i="22"/>
  <c r="U123" i="22"/>
  <c r="U206" i="22"/>
  <c r="R93" i="22"/>
  <c r="K107" i="22"/>
  <c r="J107" i="22"/>
  <c r="X151" i="22"/>
  <c r="S151" i="22"/>
  <c r="X129" i="22"/>
  <c r="S129" i="22"/>
  <c r="F131" i="22"/>
  <c r="D138" i="22"/>
  <c r="I136" i="22"/>
  <c r="I151" i="22"/>
  <c r="V236" i="22"/>
  <c r="U246" i="22"/>
  <c r="T86" i="22"/>
  <c r="Q21" i="22"/>
  <c r="N17" i="22"/>
  <c r="AA144" i="22"/>
  <c r="T144" i="22"/>
  <c r="R212" i="22"/>
  <c r="E214" i="22"/>
  <c r="U130" i="22"/>
  <c r="S143" i="22"/>
  <c r="X143" i="22"/>
  <c r="F145" i="22"/>
  <c r="I246" i="22"/>
  <c r="O246" i="22" s="1"/>
  <c r="G159" i="22"/>
  <c r="T157" i="22"/>
  <c r="AA157" i="22"/>
  <c r="S100" i="22"/>
  <c r="E200" i="22"/>
  <c r="R198" i="22"/>
  <c r="E41" i="22"/>
  <c r="R39" i="22"/>
  <c r="U116" i="22"/>
  <c r="I74" i="22"/>
  <c r="T47" i="22"/>
  <c r="Q29" i="22"/>
  <c r="I237" i="22"/>
  <c r="L237" i="22" s="1"/>
  <c r="U40" i="22"/>
  <c r="H69" i="22"/>
  <c r="U67" i="22"/>
  <c r="R224" i="22"/>
  <c r="V224" i="22" s="1"/>
  <c r="M224" i="22"/>
  <c r="P32" i="22"/>
  <c r="U32" i="22"/>
  <c r="Z243" i="22"/>
  <c r="Y243" i="22"/>
  <c r="AC243" i="22"/>
  <c r="W243" i="22" a="1"/>
  <c r="W243" i="22" s="1"/>
  <c r="AB243" i="22"/>
  <c r="AA39" i="22"/>
  <c r="T137" i="22"/>
  <c r="AA137" i="22"/>
  <c r="AA199" i="22"/>
  <c r="T199" i="22"/>
  <c r="K31" i="22"/>
  <c r="J31" i="22"/>
  <c r="V22" i="22"/>
  <c r="V31" i="22"/>
  <c r="O31" i="22"/>
  <c r="AA10" i="22"/>
  <c r="T10" i="22"/>
  <c r="K181" i="22"/>
  <c r="J181" i="22"/>
  <c r="P181" i="22"/>
  <c r="N181" i="22"/>
  <c r="M181" i="22"/>
  <c r="R129" i="22"/>
  <c r="E131" i="22"/>
  <c r="R137" i="22"/>
  <c r="I169" i="22"/>
  <c r="F48" i="22"/>
  <c r="S46" i="22"/>
  <c r="X46" i="22"/>
  <c r="S40" i="22"/>
  <c r="X40" i="22"/>
  <c r="R54" i="22"/>
  <c r="R61" i="22"/>
  <c r="U115" i="22"/>
  <c r="H117" i="22"/>
  <c r="H138" i="22"/>
  <c r="U136" i="22"/>
  <c r="U213" i="22"/>
  <c r="X237" i="22"/>
  <c r="S237" i="22"/>
  <c r="AA61" i="22"/>
  <c r="I191" i="22"/>
  <c r="L191" i="22" s="1"/>
  <c r="R191" i="22"/>
  <c r="F138" i="22"/>
  <c r="S136" i="22"/>
  <c r="X136" i="22"/>
  <c r="X158" i="22"/>
  <c r="S158" i="22"/>
  <c r="O23" i="22"/>
  <c r="AA23" i="22"/>
  <c r="T23" i="22"/>
  <c r="I137" i="22"/>
  <c r="D207" i="22"/>
  <c r="I205" i="22"/>
  <c r="AA86" i="22"/>
  <c r="W180" i="22" a="1"/>
  <c r="W180" i="22" s="1"/>
  <c r="AC180" i="22"/>
  <c r="AB180" i="22"/>
  <c r="Y180" i="22"/>
  <c r="Z180" i="22"/>
  <c r="X24" i="22"/>
  <c r="R199" i="22"/>
  <c r="I129" i="22"/>
  <c r="D131" i="22"/>
  <c r="AC92" i="22"/>
  <c r="N16" i="22"/>
  <c r="E124" i="22"/>
  <c r="R122" i="22"/>
  <c r="X75" i="22"/>
  <c r="S75" i="22"/>
  <c r="H124" i="22"/>
  <c r="U122" i="22"/>
  <c r="K22" i="22"/>
  <c r="J22" i="22"/>
  <c r="P22" i="22"/>
  <c r="S99" i="22"/>
  <c r="X99" i="22"/>
  <c r="J235" i="22"/>
  <c r="P235" i="22"/>
  <c r="K235" i="22"/>
  <c r="O235" i="22"/>
  <c r="U61" i="22"/>
  <c r="U47" i="22"/>
  <c r="T191" i="22"/>
  <c r="O85" i="22"/>
  <c r="R99" i="22"/>
  <c r="I39" i="22"/>
  <c r="G138" i="22"/>
  <c r="T136" i="22"/>
  <c r="AA136" i="22"/>
  <c r="G152" i="22"/>
  <c r="AA150" i="22"/>
  <c r="T150" i="22"/>
  <c r="L31" i="22"/>
  <c r="N182" i="22"/>
  <c r="S182" i="22"/>
  <c r="X182" i="22"/>
  <c r="F183" i="22"/>
  <c r="I183" i="22" s="1"/>
  <c r="Y229" i="22"/>
  <c r="W229" i="22" a="1"/>
  <c r="W229" i="22" s="1"/>
  <c r="AB229" i="22"/>
  <c r="AC229" i="22"/>
  <c r="Z229" i="22"/>
  <c r="E24" i="22"/>
  <c r="AA24" i="22" s="1"/>
  <c r="M31" i="22"/>
  <c r="K9" i="22"/>
  <c r="J9" i="22"/>
  <c r="AA183" i="22"/>
  <c r="AA32" i="22"/>
  <c r="T32" i="22"/>
  <c r="U108" i="22"/>
  <c r="P108" i="22"/>
  <c r="V181" i="22"/>
  <c r="E138" i="22"/>
  <c r="R136" i="22"/>
  <c r="I158" i="22"/>
  <c r="R158" i="22"/>
  <c r="T40" i="22"/>
  <c r="S61" i="22"/>
  <c r="X61" i="22"/>
  <c r="S68" i="22"/>
  <c r="X68" i="22"/>
  <c r="T60" i="22"/>
  <c r="S32" i="22"/>
  <c r="X32" i="22"/>
  <c r="E48" i="22"/>
  <c r="R46" i="22"/>
  <c r="U143" i="22"/>
  <c r="H145" i="22"/>
  <c r="U144" i="22"/>
  <c r="H207" i="22"/>
  <c r="U205" i="22"/>
  <c r="AA99" i="22"/>
  <c r="T99" i="22"/>
  <c r="G100" i="22"/>
  <c r="R246" i="22"/>
  <c r="M246" i="22"/>
  <c r="Z91" i="22"/>
  <c r="Y91" i="22"/>
  <c r="AB91" i="22"/>
  <c r="W91" i="22" a="1"/>
  <c r="W91" i="22" s="1"/>
  <c r="AC91" i="22"/>
  <c r="K98" i="22"/>
  <c r="J98" i="22"/>
  <c r="P98" i="22"/>
  <c r="O98" i="22"/>
  <c r="N235" i="22"/>
  <c r="J190" i="22"/>
  <c r="K190" i="22"/>
  <c r="O190" i="22"/>
  <c r="M190" i="22"/>
  <c r="S137" i="22"/>
  <c r="X137" i="22"/>
  <c r="X206" i="22"/>
  <c r="S206" i="22"/>
  <c r="I54" i="22"/>
  <c r="Q7" i="22"/>
  <c r="D117" i="22"/>
  <c r="I115" i="22"/>
  <c r="I213" i="22"/>
  <c r="K236" i="22"/>
  <c r="J236" i="22"/>
  <c r="O236" i="22"/>
  <c r="P236" i="22"/>
  <c r="R237" i="22"/>
  <c r="O17" i="22"/>
  <c r="U10" i="22"/>
  <c r="K223" i="22"/>
  <c r="J223" i="22"/>
  <c r="N223" i="22"/>
  <c r="I99" i="22"/>
  <c r="M99" i="22" s="1"/>
  <c r="E76" i="22"/>
  <c r="R74" i="22"/>
  <c r="H55" i="22"/>
  <c r="U53" i="22"/>
  <c r="V98" i="22"/>
  <c r="AA122" i="22"/>
  <c r="T122" i="22"/>
  <c r="G124" i="22"/>
  <c r="V107" i="22"/>
  <c r="V16" i="22"/>
  <c r="V9" i="22"/>
  <c r="E117" i="22"/>
  <c r="R115" i="22"/>
  <c r="S54" i="22"/>
  <c r="X54" i="22"/>
  <c r="F55" i="22"/>
  <c r="S53" i="22"/>
  <c r="X53" i="22"/>
  <c r="R47" i="22"/>
  <c r="U151" i="22"/>
  <c r="H159" i="22"/>
  <c r="U157" i="22"/>
  <c r="AA182" i="22"/>
  <c r="T182" i="22"/>
  <c r="O182" i="22"/>
  <c r="V85" i="22"/>
  <c r="D100" i="22"/>
  <c r="T169" i="22"/>
  <c r="F117" i="22"/>
  <c r="X115" i="22"/>
  <c r="S115" i="22"/>
  <c r="S199" i="22"/>
  <c r="X199" i="22"/>
  <c r="D56" i="22"/>
  <c r="Z14" i="22"/>
  <c r="AC14" i="22"/>
  <c r="AB14" i="22"/>
  <c r="Y14" i="22"/>
  <c r="W14" i="22" a="1"/>
  <c r="W14" i="22" s="1"/>
  <c r="D145" i="22"/>
  <c r="I143" i="22"/>
  <c r="D200" i="22"/>
  <c r="I198" i="22"/>
  <c r="D238" i="22"/>
  <c r="X238" i="22" s="1"/>
  <c r="V235" i="22"/>
  <c r="V108" i="22"/>
  <c r="P86" i="22"/>
  <c r="Q92" i="22"/>
  <c r="I39" i="65"/>
  <c r="I31" i="65"/>
  <c r="I15" i="65"/>
  <c r="I72" i="65"/>
  <c r="I42" i="65"/>
  <c r="I64" i="65"/>
  <c r="I67" i="65"/>
  <c r="I18" i="65"/>
  <c r="I48" i="65"/>
  <c r="I56" i="65"/>
  <c r="I59" i="65"/>
  <c r="I83" i="65"/>
  <c r="I22" i="65"/>
  <c r="I84" i="65"/>
  <c r="I37" i="65"/>
  <c r="I50" i="65"/>
  <c r="I74" i="65"/>
  <c r="I57" i="65"/>
  <c r="I91" i="68"/>
  <c r="I21" i="68"/>
  <c r="I88" i="68"/>
  <c r="I95" i="68"/>
  <c r="I85" i="68"/>
  <c r="I84" i="68"/>
  <c r="I71" i="68"/>
  <c r="I57" i="68"/>
  <c r="I45" i="68"/>
  <c r="I29" i="68"/>
  <c r="I89" i="68"/>
  <c r="I20" i="68"/>
  <c r="I86" i="68"/>
  <c r="I66" i="68"/>
  <c r="I64" i="68"/>
  <c r="I63" i="68"/>
  <c r="I61" i="68"/>
  <c r="I49" i="68"/>
  <c r="I31" i="68"/>
  <c r="I12" i="68"/>
  <c r="I54" i="68"/>
  <c r="I53" i="68"/>
  <c r="I51" i="68"/>
  <c r="I50" i="68"/>
  <c r="I32" i="68"/>
  <c r="I22" i="68"/>
  <c r="I40" i="68"/>
  <c r="I39" i="68"/>
  <c r="I37" i="68"/>
  <c r="I33" i="68"/>
  <c r="I23" i="68"/>
  <c r="I90" i="68"/>
  <c r="I79" i="68"/>
  <c r="I27" i="68"/>
  <c r="I26" i="68"/>
  <c r="I25" i="68"/>
  <c r="I24" i="68"/>
  <c r="I80" i="68"/>
  <c r="I67" i="68"/>
  <c r="I19" i="68"/>
  <c r="I15" i="68"/>
  <c r="I13" i="68"/>
  <c r="I92" i="68"/>
  <c r="I81" i="68"/>
  <c r="I69" i="68"/>
  <c r="I55" i="68"/>
  <c r="I97" i="68"/>
  <c r="I6" i="68"/>
  <c r="I94" i="68"/>
  <c r="I93" i="68"/>
  <c r="I83" i="68"/>
  <c r="I70" i="68"/>
  <c r="I56" i="68"/>
  <c r="I42" i="68"/>
  <c r="I78" i="68"/>
  <c r="I76" i="68"/>
  <c r="I73" i="68"/>
  <c r="I72" i="68"/>
  <c r="I59" i="68"/>
  <c r="I47" i="68"/>
  <c r="I30" i="68"/>
  <c r="I64" i="66"/>
  <c r="I12" i="66"/>
  <c r="H6" i="66"/>
  <c r="I78" i="66"/>
  <c r="I50" i="66"/>
  <c r="I65" i="66"/>
  <c r="I54" i="66"/>
  <c r="I79" i="66"/>
  <c r="I73" i="66"/>
  <c r="I67" i="66"/>
  <c r="I32" i="66"/>
  <c r="I37" i="66"/>
  <c r="I48" i="66"/>
  <c r="I47" i="66"/>
  <c r="I57" i="66"/>
  <c r="I62" i="66"/>
  <c r="I77" i="66"/>
  <c r="I38" i="66"/>
  <c r="I63" i="66"/>
  <c r="I27" i="66"/>
  <c r="I26" i="66"/>
  <c r="I31" i="66"/>
  <c r="I41" i="66"/>
  <c r="I52" i="66"/>
  <c r="I45" i="66"/>
  <c r="I72" i="66"/>
  <c r="I53" i="66"/>
  <c r="I97" i="66"/>
  <c r="I16" i="66"/>
  <c r="I21" i="66"/>
  <c r="I15" i="66"/>
  <c r="I30" i="66"/>
  <c r="I40" i="66"/>
  <c r="I29" i="66"/>
  <c r="I61" i="66"/>
  <c r="I17" i="66"/>
  <c r="I68" i="66"/>
  <c r="I92" i="66"/>
  <c r="I91" i="66"/>
  <c r="I96" i="66"/>
  <c r="I82" i="66"/>
  <c r="I25" i="66"/>
  <c r="I24" i="66"/>
  <c r="I18" i="66"/>
  <c r="I56" i="66"/>
  <c r="I42" i="66"/>
  <c r="I93" i="66"/>
  <c r="I81" i="66"/>
  <c r="I86" i="66"/>
  <c r="I80" i="66"/>
  <c r="I95" i="66"/>
  <c r="I14" i="66"/>
  <c r="I94" i="66"/>
  <c r="I6" i="66"/>
  <c r="I44" i="66"/>
  <c r="I49" i="66"/>
  <c r="I55" i="66"/>
  <c r="I76" i="66"/>
  <c r="I70" i="66"/>
  <c r="I69" i="66"/>
  <c r="I90" i="66"/>
  <c r="I89" i="66"/>
  <c r="I83" i="66"/>
  <c r="I87" i="66"/>
  <c r="I28" i="66"/>
  <c r="I60" i="66"/>
  <c r="I75" i="66"/>
  <c r="I71" i="66"/>
  <c r="I36" i="66"/>
  <c r="I74" i="66"/>
  <c r="I66" i="66"/>
  <c r="I35" i="66"/>
  <c r="I51" i="66"/>
  <c r="I33" i="66"/>
  <c r="I39" i="66"/>
  <c r="I43" i="66"/>
  <c r="I59" i="66"/>
  <c r="I85" i="66"/>
  <c r="I20" i="66"/>
  <c r="I58" i="66"/>
  <c r="I84" i="66"/>
  <c r="I19" i="66"/>
  <c r="I34" i="66"/>
  <c r="I88" i="66"/>
  <c r="I23" i="66"/>
  <c r="H6" i="65"/>
  <c r="I85" i="65"/>
  <c r="I51" i="65"/>
  <c r="I17" i="65"/>
  <c r="I80" i="65"/>
  <c r="I45" i="65"/>
  <c r="I12" i="65"/>
  <c r="I95" i="65"/>
  <c r="I62" i="65"/>
  <c r="I27" i="65"/>
  <c r="I90" i="65"/>
  <c r="I73" i="65"/>
  <c r="I81" i="65"/>
  <c r="I47" i="65"/>
  <c r="I13" i="65"/>
  <c r="I76" i="65"/>
  <c r="I40" i="65"/>
  <c r="I86" i="65"/>
  <c r="I91" i="65"/>
  <c r="I58" i="65"/>
  <c r="I23" i="65"/>
  <c r="I14" i="65"/>
  <c r="I77" i="65"/>
  <c r="I41" i="65"/>
  <c r="I6" i="65"/>
  <c r="I71" i="65"/>
  <c r="I36" i="65"/>
  <c r="I65" i="65"/>
  <c r="I87" i="65"/>
  <c r="I54" i="65"/>
  <c r="I19" i="65"/>
  <c r="I94" i="65"/>
  <c r="I78" i="65"/>
  <c r="I68" i="65"/>
  <c r="I33" i="65"/>
  <c r="I96" i="65"/>
  <c r="I63" i="65"/>
  <c r="I28" i="65"/>
  <c r="I53" i="65"/>
  <c r="I79" i="65"/>
  <c r="I44" i="65"/>
  <c r="I82" i="65"/>
  <c r="I38" i="65"/>
  <c r="I93" i="65"/>
  <c r="I60" i="65"/>
  <c r="I25" i="65"/>
  <c r="I88" i="65"/>
  <c r="I55" i="65"/>
  <c r="I20" i="65"/>
  <c r="I30" i="65"/>
  <c r="I70" i="65"/>
  <c r="I35" i="65"/>
  <c r="T69" i="22" l="1"/>
  <c r="Q190" i="22"/>
  <c r="AB190" i="22"/>
  <c r="W190" i="22" a="1"/>
  <c r="W190" i="22" s="1"/>
  <c r="Q107" i="22"/>
  <c r="M67" i="22"/>
  <c r="P67" i="22"/>
  <c r="N67" i="22"/>
  <c r="K67" i="22"/>
  <c r="I24" i="22"/>
  <c r="N24" i="22" s="1"/>
  <c r="Y168" i="22"/>
  <c r="Z190" i="22"/>
  <c r="S24" i="22"/>
  <c r="O10" i="22"/>
  <c r="AC190" i="22"/>
  <c r="L99" i="22"/>
  <c r="P99" i="22"/>
  <c r="Q99" i="22" s="1"/>
  <c r="O99" i="22"/>
  <c r="V176" i="22"/>
  <c r="Q182" i="22"/>
  <c r="Q31" i="22"/>
  <c r="N54" i="22"/>
  <c r="D125" i="22"/>
  <c r="K75" i="22"/>
  <c r="J61" i="22"/>
  <c r="M198" i="22"/>
  <c r="E118" i="22"/>
  <c r="F208" i="22"/>
  <c r="H49" i="22"/>
  <c r="U49" i="22" s="1"/>
  <c r="O205" i="22"/>
  <c r="M61" i="22"/>
  <c r="D139" i="22"/>
  <c r="F77" i="22"/>
  <c r="X77" i="22" s="1"/>
  <c r="H215" i="22"/>
  <c r="N40" i="22"/>
  <c r="D153" i="22"/>
  <c r="D215" i="22"/>
  <c r="L46" i="22"/>
  <c r="H160" i="22"/>
  <c r="L136" i="22"/>
  <c r="F146" i="22"/>
  <c r="L130" i="22"/>
  <c r="F153" i="22"/>
  <c r="F70" i="22"/>
  <c r="X70" i="22" s="1"/>
  <c r="G201" i="22"/>
  <c r="H77" i="22"/>
  <c r="H63" i="22"/>
  <c r="M68" i="22"/>
  <c r="O60" i="22"/>
  <c r="E125" i="22"/>
  <c r="M137" i="22"/>
  <c r="F125" i="22"/>
  <c r="G146" i="22"/>
  <c r="L116" i="22"/>
  <c r="P199" i="22"/>
  <c r="G208" i="22"/>
  <c r="P47" i="22"/>
  <c r="L67" i="22"/>
  <c r="M212" i="22"/>
  <c r="E153" i="22"/>
  <c r="R153" i="22" s="1"/>
  <c r="D208" i="22"/>
  <c r="P213" i="22"/>
  <c r="M39" i="22"/>
  <c r="H153" i="22"/>
  <c r="M157" i="22"/>
  <c r="F215" i="22"/>
  <c r="H201" i="22"/>
  <c r="M144" i="22"/>
  <c r="T41" i="22"/>
  <c r="G132" i="22"/>
  <c r="G153" i="22"/>
  <c r="N61" i="22"/>
  <c r="M143" i="22"/>
  <c r="G125" i="22"/>
  <c r="M74" i="22"/>
  <c r="P115" i="22"/>
  <c r="O67" i="22"/>
  <c r="F201" i="22"/>
  <c r="L123" i="22"/>
  <c r="P61" i="22"/>
  <c r="AA48" i="22"/>
  <c r="H125" i="22"/>
  <c r="D132" i="22"/>
  <c r="H118" i="22"/>
  <c r="E215" i="22"/>
  <c r="F63" i="22"/>
  <c r="T63" i="22" s="1"/>
  <c r="H42" i="22"/>
  <c r="U42" i="22" s="1"/>
  <c r="H132" i="22"/>
  <c r="E208" i="22"/>
  <c r="K53" i="22"/>
  <c r="F118" i="22"/>
  <c r="S118" i="22" s="1"/>
  <c r="N158" i="22"/>
  <c r="L129" i="22"/>
  <c r="F49" i="22"/>
  <c r="N151" i="22"/>
  <c r="E56" i="22"/>
  <c r="R56" i="22" s="1"/>
  <c r="L122" i="22"/>
  <c r="N60" i="22"/>
  <c r="N116" i="22"/>
  <c r="J53" i="22"/>
  <c r="V198" i="22"/>
  <c r="Z198" i="22" s="1"/>
  <c r="M115" i="22"/>
  <c r="P122" i="22"/>
  <c r="O47" i="22"/>
  <c r="N199" i="22"/>
  <c r="N46" i="22"/>
  <c r="P123" i="22"/>
  <c r="M123" i="22"/>
  <c r="O46" i="22"/>
  <c r="M136" i="22"/>
  <c r="L60" i="22"/>
  <c r="P60" i="22"/>
  <c r="L47" i="22"/>
  <c r="J47" i="22"/>
  <c r="K60" i="22"/>
  <c r="M122" i="22"/>
  <c r="L212" i="22"/>
  <c r="V237" i="22"/>
  <c r="W237" i="22" s="1" a="1"/>
  <c r="W237" i="22" s="1"/>
  <c r="P205" i="22"/>
  <c r="P53" i="22"/>
  <c r="N53" i="22"/>
  <c r="Z92" i="22"/>
  <c r="I41" i="22"/>
  <c r="M53" i="22"/>
  <c r="V169" i="22"/>
  <c r="Z169" i="22" s="1"/>
  <c r="Q16" i="22"/>
  <c r="W21" i="22" a="1"/>
  <c r="W21" i="22" s="1"/>
  <c r="K61" i="22"/>
  <c r="M158" i="22"/>
  <c r="O32" i="22"/>
  <c r="AB92" i="22"/>
  <c r="Q181" i="22"/>
  <c r="L32" i="22"/>
  <c r="L53" i="22"/>
  <c r="I76" i="22"/>
  <c r="J76" i="22" s="1"/>
  <c r="M237" i="22"/>
  <c r="N137" i="22"/>
  <c r="Q98" i="22"/>
  <c r="L137" i="22"/>
  <c r="Y21" i="22"/>
  <c r="K47" i="22"/>
  <c r="N32" i="22"/>
  <c r="Z21" i="22"/>
  <c r="Q235" i="22"/>
  <c r="W92" i="22" a="1"/>
  <c r="W92" i="22" s="1"/>
  <c r="N99" i="22"/>
  <c r="V10" i="22"/>
  <c r="AC10" i="22" s="1"/>
  <c r="AB21" i="22"/>
  <c r="O61" i="22"/>
  <c r="Q86" i="22"/>
  <c r="Q236" i="22"/>
  <c r="M199" i="22"/>
  <c r="Q85" i="22"/>
  <c r="J46" i="22"/>
  <c r="P151" i="22"/>
  <c r="O122" i="22"/>
  <c r="P143" i="22"/>
  <c r="N212" i="22"/>
  <c r="N47" i="22"/>
  <c r="K46" i="22"/>
  <c r="O136" i="22"/>
  <c r="P136" i="22"/>
  <c r="V47" i="22"/>
  <c r="F42" i="22"/>
  <c r="T42" i="22" s="1"/>
  <c r="O199" i="22"/>
  <c r="P116" i="22"/>
  <c r="J60" i="22"/>
  <c r="P46" i="22"/>
  <c r="M60" i="22"/>
  <c r="N136" i="22"/>
  <c r="P157" i="22"/>
  <c r="L205" i="22"/>
  <c r="N122" i="22"/>
  <c r="L199" i="22"/>
  <c r="L143" i="22"/>
  <c r="P40" i="22"/>
  <c r="O151" i="22"/>
  <c r="O143" i="22"/>
  <c r="N130" i="22"/>
  <c r="N123" i="22"/>
  <c r="I55" i="22"/>
  <c r="M55" i="22" s="1"/>
  <c r="P54" i="22"/>
  <c r="M75" i="22"/>
  <c r="O130" i="22"/>
  <c r="L75" i="22"/>
  <c r="E49" i="22"/>
  <c r="O116" i="22"/>
  <c r="P75" i="22"/>
  <c r="O75" i="22"/>
  <c r="V150" i="22"/>
  <c r="Z150" i="22" s="1"/>
  <c r="J75" i="22"/>
  <c r="L198" i="22"/>
  <c r="V129" i="22"/>
  <c r="P130" i="22"/>
  <c r="L151" i="22"/>
  <c r="K183" i="22"/>
  <c r="J183" i="22"/>
  <c r="M183" i="22"/>
  <c r="P183" i="22"/>
  <c r="L183" i="22"/>
  <c r="O183" i="22"/>
  <c r="AA125" i="22"/>
  <c r="Z10" i="22"/>
  <c r="AB108" i="22"/>
  <c r="Z108" i="22"/>
  <c r="Y108" i="22"/>
  <c r="AC108" i="22"/>
  <c r="W108" i="22" a="1"/>
  <c r="W108" i="22" s="1"/>
  <c r="I145" i="22"/>
  <c r="O145" i="22" s="1"/>
  <c r="X55" i="22"/>
  <c r="S55" i="22"/>
  <c r="Y237" i="22"/>
  <c r="U145" i="22"/>
  <c r="R69" i="22"/>
  <c r="K150" i="22"/>
  <c r="J150" i="22"/>
  <c r="O213" i="22"/>
  <c r="J206" i="22"/>
  <c r="K206" i="22"/>
  <c r="R62" i="22"/>
  <c r="AA214" i="22"/>
  <c r="T214" i="22"/>
  <c r="J144" i="22"/>
  <c r="K144" i="22"/>
  <c r="Z231" i="22"/>
  <c r="Y231" i="22"/>
  <c r="AC231" i="22"/>
  <c r="W231" i="22" a="1"/>
  <c r="W231" i="22" s="1"/>
  <c r="AB231" i="22"/>
  <c r="T62" i="22"/>
  <c r="R145" i="22"/>
  <c r="AA117" i="22"/>
  <c r="T117" i="22"/>
  <c r="L24" i="22"/>
  <c r="L115" i="22"/>
  <c r="R138" i="22"/>
  <c r="K39" i="22"/>
  <c r="J39" i="22"/>
  <c r="O39" i="22"/>
  <c r="L39" i="22"/>
  <c r="R124" i="22"/>
  <c r="X160" i="22"/>
  <c r="V191" i="22"/>
  <c r="K169" i="22"/>
  <c r="J169" i="22"/>
  <c r="L169" i="22"/>
  <c r="M169" i="22"/>
  <c r="O169" i="22"/>
  <c r="P169" i="22"/>
  <c r="U69" i="22"/>
  <c r="O157" i="22"/>
  <c r="Z236" i="22"/>
  <c r="Y236" i="22"/>
  <c r="AC236" i="22"/>
  <c r="W236" i="22" a="1"/>
  <c r="W236" i="22" s="1"/>
  <c r="AB236" i="22"/>
  <c r="V206" i="22"/>
  <c r="V144" i="22"/>
  <c r="Q17" i="22"/>
  <c r="U41" i="22"/>
  <c r="S124" i="22"/>
  <c r="X124" i="22"/>
  <c r="V68" i="22"/>
  <c r="M213" i="22"/>
  <c r="V123" i="22"/>
  <c r="I152" i="22"/>
  <c r="N152" i="22" s="1"/>
  <c r="Q223" i="22"/>
  <c r="P198" i="22"/>
  <c r="V205" i="22"/>
  <c r="V23" i="22"/>
  <c r="L144" i="22"/>
  <c r="X207" i="22"/>
  <c r="S207" i="22"/>
  <c r="AA62" i="22"/>
  <c r="H70" i="22"/>
  <c r="M150" i="22"/>
  <c r="AA138" i="22"/>
  <c r="T138" i="22"/>
  <c r="AB176" i="22"/>
  <c r="Z176" i="22"/>
  <c r="Y176" i="22"/>
  <c r="W176" i="22" a="1"/>
  <c r="W176" i="22" s="1"/>
  <c r="AC176" i="22"/>
  <c r="V122" i="22"/>
  <c r="W85" i="22" a="1"/>
  <c r="W85" i="22" s="1"/>
  <c r="AC85" i="22"/>
  <c r="AB85" i="22"/>
  <c r="Z85" i="22"/>
  <c r="Y85" i="22"/>
  <c r="J205" i="22"/>
  <c r="K205" i="22"/>
  <c r="L238" i="22"/>
  <c r="I238" i="22"/>
  <c r="Z9" i="22"/>
  <c r="Y9" i="22"/>
  <c r="W9" i="22" a="1"/>
  <c r="W9" i="22" s="1"/>
  <c r="AC9" i="22"/>
  <c r="AB9" i="22"/>
  <c r="I117" i="22"/>
  <c r="N117" i="22" s="1"/>
  <c r="W181" i="22" a="1"/>
  <c r="W181" i="22" s="1"/>
  <c r="AC181" i="22"/>
  <c r="AB181" i="22"/>
  <c r="Z181" i="22"/>
  <c r="Y181" i="22"/>
  <c r="T183" i="22"/>
  <c r="I131" i="22"/>
  <c r="P131" i="22" s="1"/>
  <c r="I207" i="22"/>
  <c r="K191" i="22"/>
  <c r="J191" i="22"/>
  <c r="M191" i="22"/>
  <c r="O191" i="22"/>
  <c r="V61" i="22"/>
  <c r="V137" i="22"/>
  <c r="AC31" i="22"/>
  <c r="AB31" i="22"/>
  <c r="Z31" i="22"/>
  <c r="W31" i="22" a="1"/>
  <c r="W31" i="22" s="1"/>
  <c r="Y31" i="22"/>
  <c r="K74" i="22"/>
  <c r="J74" i="22"/>
  <c r="L74" i="22"/>
  <c r="O74" i="22"/>
  <c r="AA159" i="22"/>
  <c r="T159" i="22"/>
  <c r="O144" i="22"/>
  <c r="J151" i="22"/>
  <c r="K151" i="22"/>
  <c r="V93" i="22"/>
  <c r="U152" i="22"/>
  <c r="V67" i="22"/>
  <c r="N74" i="22"/>
  <c r="M206" i="22"/>
  <c r="K32" i="22"/>
  <c r="J32" i="22"/>
  <c r="AB223" i="22"/>
  <c r="Z223" i="22"/>
  <c r="Y223" i="22"/>
  <c r="W223" i="22" a="1"/>
  <c r="W223" i="22" s="1"/>
  <c r="AC223" i="22"/>
  <c r="P39" i="22"/>
  <c r="E70" i="22"/>
  <c r="V213" i="22"/>
  <c r="L150" i="22"/>
  <c r="AC245" i="22"/>
  <c r="AB245" i="22"/>
  <c r="Z245" i="22"/>
  <c r="Y245" i="22"/>
  <c r="W245" i="22" a="1"/>
  <c r="W245" i="22" s="1"/>
  <c r="D118" i="22"/>
  <c r="U77" i="22"/>
  <c r="X200" i="22"/>
  <c r="S200" i="22"/>
  <c r="U76" i="22"/>
  <c r="D146" i="22"/>
  <c r="P158" i="22"/>
  <c r="V116" i="22"/>
  <c r="K68" i="22"/>
  <c r="J68" i="22"/>
  <c r="O68" i="22"/>
  <c r="L68" i="22"/>
  <c r="K122" i="22"/>
  <c r="J122" i="22"/>
  <c r="N191" i="22"/>
  <c r="K213" i="22"/>
  <c r="J213" i="22"/>
  <c r="I100" i="22"/>
  <c r="O100" i="22" s="1"/>
  <c r="S138" i="22"/>
  <c r="X138" i="22"/>
  <c r="S48" i="22"/>
  <c r="X48" i="22"/>
  <c r="W235" i="22" a="1"/>
  <c r="W235" i="22" s="1"/>
  <c r="AC235" i="22"/>
  <c r="AB235" i="22"/>
  <c r="Z235" i="22"/>
  <c r="Y235" i="22"/>
  <c r="AC98" i="22"/>
  <c r="AB98" i="22"/>
  <c r="Z98" i="22"/>
  <c r="Y98" i="22"/>
  <c r="W98" i="22" a="1"/>
  <c r="W98" i="22" s="1"/>
  <c r="K198" i="22"/>
  <c r="J198" i="22"/>
  <c r="F56" i="22"/>
  <c r="W16" i="22" a="1"/>
  <c r="W16" i="22" s="1"/>
  <c r="AC16" i="22"/>
  <c r="AB16" i="22"/>
  <c r="Y16" i="22"/>
  <c r="Z16" i="22"/>
  <c r="V74" i="22"/>
  <c r="F139" i="22"/>
  <c r="U207" i="22"/>
  <c r="V158" i="22"/>
  <c r="T152" i="22"/>
  <c r="AA152" i="22"/>
  <c r="V99" i="22"/>
  <c r="U124" i="22"/>
  <c r="K129" i="22"/>
  <c r="J129" i="22"/>
  <c r="K137" i="22"/>
  <c r="J137" i="22"/>
  <c r="E63" i="22"/>
  <c r="E139" i="22"/>
  <c r="Z22" i="22"/>
  <c r="Y22" i="22"/>
  <c r="W22" i="22" a="1"/>
  <c r="W22" i="22" s="1"/>
  <c r="AB22" i="22"/>
  <c r="AC22" i="22"/>
  <c r="O137" i="22"/>
  <c r="R200" i="22"/>
  <c r="L246" i="22"/>
  <c r="I69" i="22"/>
  <c r="N129" i="22"/>
  <c r="M93" i="22"/>
  <c r="P150" i="22"/>
  <c r="Q245" i="22"/>
  <c r="T48" i="22"/>
  <c r="J212" i="22"/>
  <c r="K212" i="22"/>
  <c r="K116" i="22"/>
  <c r="J116" i="22"/>
  <c r="U200" i="22"/>
  <c r="S69" i="22"/>
  <c r="X69" i="22"/>
  <c r="M151" i="22"/>
  <c r="O212" i="22"/>
  <c r="N198" i="22"/>
  <c r="P74" i="22"/>
  <c r="J224" i="22"/>
  <c r="K224" i="22"/>
  <c r="N224" i="22"/>
  <c r="O224" i="22"/>
  <c r="P224" i="22"/>
  <c r="I124" i="22"/>
  <c r="U55" i="22"/>
  <c r="V136" i="22"/>
  <c r="K246" i="22"/>
  <c r="J246" i="22"/>
  <c r="N246" i="22"/>
  <c r="P246" i="22"/>
  <c r="P206" i="22"/>
  <c r="J157" i="22"/>
  <c r="K157" i="22"/>
  <c r="L157" i="22"/>
  <c r="X159" i="22"/>
  <c r="S159" i="22"/>
  <c r="K93" i="22"/>
  <c r="J93" i="22"/>
  <c r="O93" i="22"/>
  <c r="L93" i="22"/>
  <c r="N150" i="22"/>
  <c r="P129" i="22"/>
  <c r="V151" i="22"/>
  <c r="V86" i="22"/>
  <c r="S41" i="22"/>
  <c r="X41" i="22"/>
  <c r="M116" i="22"/>
  <c r="P191" i="22"/>
  <c r="R117" i="22"/>
  <c r="K24" i="22"/>
  <c r="J24" i="22"/>
  <c r="K115" i="22"/>
  <c r="J115" i="22"/>
  <c r="R41" i="22"/>
  <c r="U214" i="22"/>
  <c r="R207" i="22"/>
  <c r="I200" i="22"/>
  <c r="W107" i="22" a="1"/>
  <c r="W107" i="22" s="1"/>
  <c r="AC107" i="22"/>
  <c r="AB107" i="22"/>
  <c r="Z107" i="22"/>
  <c r="Y107" i="22"/>
  <c r="R76" i="22"/>
  <c r="K54" i="22"/>
  <c r="J54" i="22"/>
  <c r="L54" i="22"/>
  <c r="O54" i="22"/>
  <c r="V46" i="22"/>
  <c r="X183" i="22"/>
  <c r="N183" i="22"/>
  <c r="S183" i="22"/>
  <c r="O150" i="22"/>
  <c r="V246" i="22"/>
  <c r="R48" i="22"/>
  <c r="L158" i="22"/>
  <c r="K158" i="22"/>
  <c r="J158" i="22"/>
  <c r="V199" i="22"/>
  <c r="U138" i="22"/>
  <c r="M54" i="22"/>
  <c r="R131" i="22"/>
  <c r="G139" i="22"/>
  <c r="X100" i="22"/>
  <c r="X145" i="22"/>
  <c r="S145" i="22"/>
  <c r="H208" i="22"/>
  <c r="V53" i="22"/>
  <c r="I62" i="22"/>
  <c r="S76" i="22"/>
  <c r="X76" i="22"/>
  <c r="I159" i="22"/>
  <c r="R159" i="22"/>
  <c r="V32" i="22"/>
  <c r="O158" i="22"/>
  <c r="T76" i="22"/>
  <c r="K130" i="22"/>
  <c r="J130" i="22"/>
  <c r="N157" i="22"/>
  <c r="AA41" i="22"/>
  <c r="Q108" i="22"/>
  <c r="I214" i="22"/>
  <c r="X152" i="22"/>
  <c r="S152" i="22"/>
  <c r="M130" i="22"/>
  <c r="J10" i="22"/>
  <c r="K10" i="22"/>
  <c r="P10" i="22"/>
  <c r="M10" i="22"/>
  <c r="N10" i="22"/>
  <c r="U48" i="22"/>
  <c r="O206" i="22"/>
  <c r="K199" i="22"/>
  <c r="J199" i="22"/>
  <c r="K123" i="22"/>
  <c r="J123" i="22"/>
  <c r="N144" i="22"/>
  <c r="V75" i="22"/>
  <c r="N39" i="22"/>
  <c r="T55" i="22"/>
  <c r="O123" i="22"/>
  <c r="R100" i="22"/>
  <c r="U62" i="22"/>
  <c r="Q22" i="22"/>
  <c r="O115" i="22"/>
  <c r="V40" i="22"/>
  <c r="Q176" i="22"/>
  <c r="R238" i="22"/>
  <c r="V238" i="22" s="1"/>
  <c r="S131" i="22"/>
  <c r="X131" i="22"/>
  <c r="X62" i="22"/>
  <c r="S62" i="22"/>
  <c r="N115" i="22"/>
  <c r="AA69" i="22"/>
  <c r="R214" i="22"/>
  <c r="AA124" i="22"/>
  <c r="T124" i="22"/>
  <c r="L213" i="22"/>
  <c r="N206" i="22"/>
  <c r="K143" i="22"/>
  <c r="J143" i="22"/>
  <c r="X117" i="22"/>
  <c r="S117" i="22"/>
  <c r="U159" i="22"/>
  <c r="V115" i="22"/>
  <c r="K99" i="22"/>
  <c r="J99" i="22"/>
  <c r="AA100" i="22"/>
  <c r="T100" i="22"/>
  <c r="H146" i="22"/>
  <c r="E160" i="22"/>
  <c r="M24" i="22"/>
  <c r="R24" i="22"/>
  <c r="V24" i="22" s="1"/>
  <c r="V182" i="22"/>
  <c r="E201" i="22"/>
  <c r="N237" i="22"/>
  <c r="V54" i="22"/>
  <c r="M129" i="22"/>
  <c r="V39" i="22"/>
  <c r="N143" i="22"/>
  <c r="V212" i="22"/>
  <c r="K136" i="22"/>
  <c r="J136" i="22"/>
  <c r="R55" i="22"/>
  <c r="P24" i="22"/>
  <c r="V157" i="22"/>
  <c r="N169" i="22"/>
  <c r="G160" i="22"/>
  <c r="U100" i="22"/>
  <c r="P212" i="22"/>
  <c r="AA76" i="22"/>
  <c r="AA145" i="22"/>
  <c r="T145" i="22"/>
  <c r="K40" i="22"/>
  <c r="J40" i="22"/>
  <c r="O40" i="22"/>
  <c r="L40" i="22"/>
  <c r="O24" i="22"/>
  <c r="G215" i="22"/>
  <c r="L206" i="22"/>
  <c r="N213" i="22"/>
  <c r="U131" i="22"/>
  <c r="V130" i="22"/>
  <c r="T200" i="22"/>
  <c r="AA200" i="22"/>
  <c r="AA49" i="22"/>
  <c r="D201" i="22"/>
  <c r="N205" i="22"/>
  <c r="K231" i="22"/>
  <c r="J231" i="22"/>
  <c r="O231" i="22"/>
  <c r="L231" i="22"/>
  <c r="P231" i="22"/>
  <c r="N231" i="22"/>
  <c r="H139" i="22"/>
  <c r="E77" i="22"/>
  <c r="AA55" i="22"/>
  <c r="T207" i="22"/>
  <c r="AA207" i="22"/>
  <c r="E42" i="22"/>
  <c r="O129" i="22"/>
  <c r="U117" i="22"/>
  <c r="Y224" i="22"/>
  <c r="W224" i="22" a="1"/>
  <c r="W224" i="22" s="1"/>
  <c r="AC224" i="22"/>
  <c r="Z224" i="22"/>
  <c r="AB224" i="22"/>
  <c r="K237" i="22"/>
  <c r="J237" i="22"/>
  <c r="O237" i="22"/>
  <c r="P237" i="22"/>
  <c r="I138" i="22"/>
  <c r="E146" i="22"/>
  <c r="X214" i="22"/>
  <c r="S214" i="22"/>
  <c r="H56" i="22"/>
  <c r="F132" i="22"/>
  <c r="V60" i="22"/>
  <c r="M205" i="22"/>
  <c r="E132" i="22"/>
  <c r="N93" i="22"/>
  <c r="O198" i="22"/>
  <c r="G118" i="22"/>
  <c r="I48" i="22"/>
  <c r="P137" i="22"/>
  <c r="V143" i="22"/>
  <c r="P68" i="22"/>
  <c r="R152" i="22"/>
  <c r="M40" i="22"/>
  <c r="AA131" i="22"/>
  <c r="T131" i="22"/>
  <c r="Q23" i="22"/>
  <c r="F7" i="50"/>
  <c r="F7" i="43"/>
  <c r="F7" i="62"/>
  <c r="F7" i="63"/>
  <c r="F7" i="28"/>
  <c r="F7" i="29"/>
  <c r="F7" i="51"/>
  <c r="F7" i="61"/>
  <c r="E8" i="49"/>
  <c r="E8" i="50"/>
  <c r="E8" i="51"/>
  <c r="E8" i="61"/>
  <c r="E8" i="42"/>
  <c r="E8" i="43"/>
  <c r="E8" i="44"/>
  <c r="E8" i="62"/>
  <c r="E8" i="35"/>
  <c r="E8" i="36"/>
  <c r="E8" i="37"/>
  <c r="E8" i="63"/>
  <c r="E8" i="28"/>
  <c r="E8" i="29"/>
  <c r="E8" i="30"/>
  <c r="E8" i="64"/>
  <c r="D8" i="49"/>
  <c r="F8" i="49" s="1"/>
  <c r="D8" i="50"/>
  <c r="F8" i="50" s="1"/>
  <c r="D8" i="51"/>
  <c r="F8" i="51" s="1"/>
  <c r="D8" i="61"/>
  <c r="F8" i="61" s="1"/>
  <c r="D8" i="42"/>
  <c r="F8" i="42" s="1"/>
  <c r="D8" i="43"/>
  <c r="F8" i="43" s="1"/>
  <c r="D8" i="44"/>
  <c r="F8" i="44" s="1"/>
  <c r="D8" i="62"/>
  <c r="F8" i="62" s="1"/>
  <c r="D8" i="35"/>
  <c r="F8" i="35" s="1"/>
  <c r="D8" i="36"/>
  <c r="F8" i="36" s="1"/>
  <c r="D8" i="37"/>
  <c r="F8" i="37" s="1"/>
  <c r="D8" i="63"/>
  <c r="F8" i="63" s="1"/>
  <c r="D8" i="28"/>
  <c r="F8" i="28" s="1"/>
  <c r="D8" i="29"/>
  <c r="D8" i="30"/>
  <c r="F8" i="30" s="1"/>
  <c r="D8" i="64"/>
  <c r="F8" i="64" s="1"/>
  <c r="T208" i="22" l="1"/>
  <c r="U132" i="22"/>
  <c r="AA153" i="22"/>
  <c r="T70" i="22"/>
  <c r="S125" i="22"/>
  <c r="R125" i="22"/>
  <c r="P76" i="22"/>
  <c r="N76" i="22"/>
  <c r="K76" i="22"/>
  <c r="X125" i="22"/>
  <c r="AB237" i="22"/>
  <c r="Q10" i="22"/>
  <c r="AC237" i="22"/>
  <c r="Q32" i="22"/>
  <c r="S215" i="22"/>
  <c r="Q67" i="22"/>
  <c r="X208" i="22"/>
  <c r="T146" i="22"/>
  <c r="T201" i="22"/>
  <c r="X215" i="22"/>
  <c r="P117" i="22"/>
  <c r="M117" i="22"/>
  <c r="T125" i="22"/>
  <c r="N131" i="22"/>
  <c r="M76" i="22"/>
  <c r="O76" i="22"/>
  <c r="L76" i="22"/>
  <c r="R215" i="22"/>
  <c r="AB198" i="22"/>
  <c r="AC198" i="22"/>
  <c r="W198" i="22" a="1"/>
  <c r="W198" i="22" s="1"/>
  <c r="O131" i="22"/>
  <c r="Y198" i="22"/>
  <c r="I125" i="22"/>
  <c r="O125" i="22" s="1"/>
  <c r="W10" i="22" a="1"/>
  <c r="W10" i="22" s="1"/>
  <c r="S160" i="22"/>
  <c r="X153" i="22"/>
  <c r="I215" i="22"/>
  <c r="N215" i="22" s="1"/>
  <c r="M62" i="22"/>
  <c r="R208" i="22"/>
  <c r="X42" i="22"/>
  <c r="U153" i="22"/>
  <c r="T49" i="22"/>
  <c r="Y150" i="22"/>
  <c r="S146" i="22"/>
  <c r="X118" i="22"/>
  <c r="AA208" i="22"/>
  <c r="M207" i="22"/>
  <c r="L152" i="22"/>
  <c r="X49" i="22"/>
  <c r="AA56" i="22"/>
  <c r="S153" i="22"/>
  <c r="M138" i="22"/>
  <c r="S42" i="22"/>
  <c r="I208" i="22"/>
  <c r="M208" i="22" s="1"/>
  <c r="L131" i="22"/>
  <c r="U125" i="22"/>
  <c r="O55" i="22"/>
  <c r="Q122" i="22"/>
  <c r="Q61" i="22"/>
  <c r="U63" i="22"/>
  <c r="L145" i="22"/>
  <c r="T77" i="22"/>
  <c r="AA201" i="22"/>
  <c r="S70" i="22"/>
  <c r="L200" i="22"/>
  <c r="M48" i="22"/>
  <c r="S208" i="22"/>
  <c r="N159" i="22"/>
  <c r="I153" i="22"/>
  <c r="N153" i="22" s="1"/>
  <c r="W47" i="22" a="1"/>
  <c r="W47" i="22" s="1"/>
  <c r="K41" i="22"/>
  <c r="M69" i="22"/>
  <c r="U201" i="22"/>
  <c r="AC129" i="22"/>
  <c r="S49" i="22"/>
  <c r="Q46" i="22"/>
  <c r="T153" i="22"/>
  <c r="L124" i="22"/>
  <c r="X63" i="22"/>
  <c r="Q47" i="22"/>
  <c r="Q60" i="22"/>
  <c r="Q137" i="22"/>
  <c r="W129" i="22" a="1"/>
  <c r="W129" i="22" s="1"/>
  <c r="M41" i="22"/>
  <c r="AB129" i="22"/>
  <c r="Z129" i="22"/>
  <c r="R49" i="22"/>
  <c r="Q116" i="22"/>
  <c r="Q53" i="22"/>
  <c r="AB150" i="22"/>
  <c r="Q151" i="22"/>
  <c r="Q199" i="22"/>
  <c r="N69" i="22"/>
  <c r="W150" i="22" a="1"/>
  <c r="W150" i="22" s="1"/>
  <c r="P55" i="22"/>
  <c r="AC150" i="22"/>
  <c r="Q212" i="22"/>
  <c r="P152" i="22"/>
  <c r="Q143" i="22"/>
  <c r="Q136" i="22"/>
  <c r="J55" i="22"/>
  <c r="M152" i="22"/>
  <c r="O207" i="22"/>
  <c r="O152" i="22"/>
  <c r="N55" i="22"/>
  <c r="W169" i="22" a="1"/>
  <c r="W169" i="22" s="1"/>
  <c r="Y10" i="22"/>
  <c r="AC169" i="22"/>
  <c r="Y129" i="22"/>
  <c r="V183" i="22"/>
  <c r="AB183" i="22" s="1"/>
  <c r="Y47" i="22"/>
  <c r="Q191" i="22"/>
  <c r="Z237" i="22"/>
  <c r="AB169" i="22"/>
  <c r="L55" i="22"/>
  <c r="Z47" i="22"/>
  <c r="Y169" i="22"/>
  <c r="L41" i="22"/>
  <c r="Q40" i="22"/>
  <c r="Q123" i="22"/>
  <c r="Q158" i="22"/>
  <c r="N41" i="22"/>
  <c r="Q93" i="22"/>
  <c r="Q246" i="22"/>
  <c r="AB47" i="22"/>
  <c r="O41" i="22"/>
  <c r="K55" i="22"/>
  <c r="P100" i="22"/>
  <c r="M131" i="22"/>
  <c r="Q224" i="22"/>
  <c r="AC47" i="22"/>
  <c r="P41" i="22"/>
  <c r="AB10" i="22"/>
  <c r="J41" i="22"/>
  <c r="Q237" i="22"/>
  <c r="Q130" i="22"/>
  <c r="O124" i="22"/>
  <c r="L207" i="22"/>
  <c r="V152" i="22"/>
  <c r="AB152" i="22" s="1"/>
  <c r="I49" i="22"/>
  <c r="N49" i="22" s="1"/>
  <c r="P207" i="22"/>
  <c r="I56" i="22"/>
  <c r="I132" i="22"/>
  <c r="Q129" i="22"/>
  <c r="Q75" i="22"/>
  <c r="M200" i="22"/>
  <c r="P69" i="22"/>
  <c r="Q205" i="22"/>
  <c r="P200" i="22"/>
  <c r="N207" i="22"/>
  <c r="M145" i="22"/>
  <c r="O200" i="22"/>
  <c r="N145" i="22"/>
  <c r="Q198" i="22"/>
  <c r="V76" i="22"/>
  <c r="N138" i="22"/>
  <c r="P145" i="22"/>
  <c r="P62" i="22"/>
  <c r="AA132" i="22"/>
  <c r="M159" i="22"/>
  <c r="I139" i="22"/>
  <c r="O139" i="22" s="1"/>
  <c r="W183" i="22" a="1"/>
  <c r="W183" i="22" s="1"/>
  <c r="AC183" i="22"/>
  <c r="Z183" i="22"/>
  <c r="U56" i="22"/>
  <c r="L138" i="22"/>
  <c r="R77" i="22"/>
  <c r="I77" i="22"/>
  <c r="AA77" i="22"/>
  <c r="T160" i="22"/>
  <c r="AA160" i="22"/>
  <c r="AC212" i="22"/>
  <c r="Y212" i="22"/>
  <c r="W212" i="22" a="1"/>
  <c r="W212" i="22" s="1"/>
  <c r="AB212" i="22"/>
  <c r="Z212" i="22"/>
  <c r="P138" i="22"/>
  <c r="Z246" i="22"/>
  <c r="Y246" i="22"/>
  <c r="AB246" i="22"/>
  <c r="W246" i="22" a="1"/>
  <c r="W246" i="22" s="1"/>
  <c r="AC246" i="22"/>
  <c r="K200" i="22"/>
  <c r="J200" i="22"/>
  <c r="Z86" i="22"/>
  <c r="Y86" i="22"/>
  <c r="W86" i="22" a="1"/>
  <c r="W86" i="22" s="1"/>
  <c r="AB86" i="22"/>
  <c r="AC86" i="22"/>
  <c r="K124" i="22"/>
  <c r="J124" i="22"/>
  <c r="P124" i="22"/>
  <c r="S56" i="22"/>
  <c r="X56" i="22"/>
  <c r="T56" i="22"/>
  <c r="I146" i="22"/>
  <c r="Q150" i="22"/>
  <c r="AC93" i="22"/>
  <c r="AB93" i="22"/>
  <c r="Z93" i="22"/>
  <c r="Y93" i="22"/>
  <c r="W93" i="22" a="1"/>
  <c r="W93" i="22" s="1"/>
  <c r="Q74" i="22"/>
  <c r="AB137" i="22"/>
  <c r="W137" i="22" a="1"/>
  <c r="W137" i="22" s="1"/>
  <c r="AC137" i="22"/>
  <c r="Y137" i="22"/>
  <c r="Z137" i="22"/>
  <c r="Y122" i="22"/>
  <c r="AC122" i="22"/>
  <c r="AB122" i="22"/>
  <c r="Z122" i="22"/>
  <c r="W122" i="22" a="1"/>
  <c r="W122" i="22" s="1"/>
  <c r="O138" i="22"/>
  <c r="Q144" i="22"/>
  <c r="V138" i="22"/>
  <c r="Q183" i="22"/>
  <c r="T118" i="22"/>
  <c r="AA118" i="22"/>
  <c r="AC238" i="22"/>
  <c r="AB238" i="22"/>
  <c r="Z238" i="22"/>
  <c r="Y238" i="22"/>
  <c r="W238" i="22" a="1"/>
  <c r="W238" i="22" s="1"/>
  <c r="Z46" i="22"/>
  <c r="Y46" i="22"/>
  <c r="W46" i="22" a="1"/>
  <c r="W46" i="22" s="1"/>
  <c r="AC46" i="22"/>
  <c r="AB46" i="22"/>
  <c r="V117" i="22"/>
  <c r="X139" i="22"/>
  <c r="S139" i="22"/>
  <c r="Z213" i="22"/>
  <c r="W213" i="22" a="1"/>
  <c r="W213" i="22" s="1"/>
  <c r="AC213" i="22"/>
  <c r="AB213" i="22"/>
  <c r="Y213" i="22"/>
  <c r="AB61" i="22"/>
  <c r="Z61" i="22"/>
  <c r="Y61" i="22"/>
  <c r="AC61" i="22"/>
  <c r="W61" i="22" a="1"/>
  <c r="W61" i="22" s="1"/>
  <c r="J131" i="22"/>
  <c r="K131" i="22"/>
  <c r="W23" i="22" a="1"/>
  <c r="W23" i="22" s="1"/>
  <c r="AC23" i="22"/>
  <c r="Z23" i="22"/>
  <c r="Y23" i="22"/>
  <c r="AB23" i="22"/>
  <c r="W68" i="22" a="1"/>
  <c r="W68" i="22" s="1"/>
  <c r="AC68" i="22"/>
  <c r="AB68" i="22"/>
  <c r="Z68" i="22"/>
  <c r="Y68" i="22"/>
  <c r="Y144" i="22"/>
  <c r="W144" i="22" a="1"/>
  <c r="W144" i="22" s="1"/>
  <c r="AB144" i="22"/>
  <c r="Z144" i="22"/>
  <c r="AC144" i="22"/>
  <c r="V69" i="22"/>
  <c r="J138" i="22"/>
  <c r="K138" i="22"/>
  <c r="U139" i="22"/>
  <c r="Z115" i="22"/>
  <c r="Y115" i="22"/>
  <c r="W115" i="22" a="1"/>
  <c r="W115" i="22" s="1"/>
  <c r="AB115" i="22"/>
  <c r="AC115" i="22"/>
  <c r="K214" i="22"/>
  <c r="J214" i="22"/>
  <c r="R132" i="22"/>
  <c r="N214" i="22"/>
  <c r="Q206" i="22"/>
  <c r="Y157" i="22"/>
  <c r="W157" i="22" a="1"/>
  <c r="W157" i="22" s="1"/>
  <c r="AC157" i="22"/>
  <c r="Z157" i="22"/>
  <c r="AB157" i="22"/>
  <c r="W39" i="22" a="1"/>
  <c r="W39" i="22" s="1"/>
  <c r="AC39" i="22"/>
  <c r="Z39" i="22"/>
  <c r="Y39" i="22"/>
  <c r="AB39" i="22"/>
  <c r="W182" i="22" a="1"/>
  <c r="W182" i="22" s="1"/>
  <c r="AC182" i="22"/>
  <c r="AB182" i="22"/>
  <c r="Z182" i="22"/>
  <c r="Y182" i="22"/>
  <c r="P159" i="22"/>
  <c r="M214" i="22"/>
  <c r="L214" i="22"/>
  <c r="J62" i="22"/>
  <c r="K62" i="22"/>
  <c r="L62" i="22"/>
  <c r="O62" i="22"/>
  <c r="Z199" i="22"/>
  <c r="Y199" i="22"/>
  <c r="AC199" i="22"/>
  <c r="AB199" i="22"/>
  <c r="W199" i="22" a="1"/>
  <c r="W199" i="22" s="1"/>
  <c r="V207" i="22"/>
  <c r="AB136" i="22"/>
  <c r="Z136" i="22"/>
  <c r="Y136" i="22"/>
  <c r="AC136" i="22"/>
  <c r="W136" i="22" a="1"/>
  <c r="W136" i="22" s="1"/>
  <c r="K69" i="22"/>
  <c r="J69" i="22"/>
  <c r="L69" i="22"/>
  <c r="O69" i="22"/>
  <c r="R63" i="22"/>
  <c r="I63" i="22"/>
  <c r="Z99" i="22"/>
  <c r="Y99" i="22"/>
  <c r="W99" i="22" a="1"/>
  <c r="W99" i="22" s="1"/>
  <c r="AB99" i="22"/>
  <c r="AC99" i="22"/>
  <c r="Z74" i="22"/>
  <c r="Y74" i="22"/>
  <c r="AC74" i="22"/>
  <c r="AB74" i="22"/>
  <c r="W74" i="22" a="1"/>
  <c r="W74" i="22" s="1"/>
  <c r="Q68" i="22"/>
  <c r="I118" i="22"/>
  <c r="R70" i="22"/>
  <c r="I70" i="22"/>
  <c r="AA70" i="22"/>
  <c r="K117" i="22"/>
  <c r="J117" i="22"/>
  <c r="Z205" i="22"/>
  <c r="Y205" i="22"/>
  <c r="AC205" i="22"/>
  <c r="AB205" i="22"/>
  <c r="W205" i="22" a="1"/>
  <c r="W205" i="22" s="1"/>
  <c r="AB206" i="22"/>
  <c r="AC206" i="22"/>
  <c r="Z206" i="22"/>
  <c r="W206" i="22" a="1"/>
  <c r="W206" i="22" s="1"/>
  <c r="Y206" i="22"/>
  <c r="M124" i="22"/>
  <c r="Q115" i="22"/>
  <c r="V62" i="22"/>
  <c r="U118" i="22"/>
  <c r="R118" i="22"/>
  <c r="S132" i="22"/>
  <c r="X132" i="22"/>
  <c r="R160" i="22"/>
  <c r="I160" i="22"/>
  <c r="Z54" i="22"/>
  <c r="Y54" i="22"/>
  <c r="W54" i="22" a="1"/>
  <c r="W54" i="22" s="1"/>
  <c r="AB54" i="22"/>
  <c r="AC54" i="22"/>
  <c r="W75" i="22" a="1"/>
  <c r="W75" i="22" s="1"/>
  <c r="AC75" i="22"/>
  <c r="AB75" i="22"/>
  <c r="Z75" i="22"/>
  <c r="Y75" i="22"/>
  <c r="I201" i="22"/>
  <c r="AB143" i="22"/>
  <c r="Z143" i="22"/>
  <c r="Y143" i="22"/>
  <c r="AC143" i="22"/>
  <c r="W143" i="22" a="1"/>
  <c r="W143" i="22" s="1"/>
  <c r="AC24" i="22"/>
  <c r="AB24" i="22"/>
  <c r="Z24" i="22"/>
  <c r="Y24" i="22"/>
  <c r="W24" i="22" a="1"/>
  <c r="W24" i="22" s="1"/>
  <c r="V100" i="22"/>
  <c r="Z32" i="22"/>
  <c r="Y32" i="22"/>
  <c r="AC32" i="22"/>
  <c r="AB32" i="22"/>
  <c r="W32" i="22" a="1"/>
  <c r="W32" i="22" s="1"/>
  <c r="AC53" i="22"/>
  <c r="AB53" i="22"/>
  <c r="Z53" i="22"/>
  <c r="Y53" i="22"/>
  <c r="W53" i="22" a="1"/>
  <c r="W53" i="22" s="1"/>
  <c r="S77" i="22"/>
  <c r="Q54" i="22"/>
  <c r="V41" i="22"/>
  <c r="K100" i="22"/>
  <c r="J100" i="22"/>
  <c r="M100" i="22"/>
  <c r="N100" i="22"/>
  <c r="L117" i="22"/>
  <c r="X201" i="22"/>
  <c r="U70" i="22"/>
  <c r="Q169" i="22"/>
  <c r="V124" i="22"/>
  <c r="Q24" i="22"/>
  <c r="Z123" i="22"/>
  <c r="Y123" i="22"/>
  <c r="AC123" i="22"/>
  <c r="AB123" i="22"/>
  <c r="W123" i="22" a="1"/>
  <c r="W123" i="22" s="1"/>
  <c r="T132" i="22"/>
  <c r="R201" i="22"/>
  <c r="V214" i="22"/>
  <c r="R42" i="22"/>
  <c r="AA42" i="22"/>
  <c r="I42" i="22"/>
  <c r="AA215" i="22"/>
  <c r="T215" i="22"/>
  <c r="W60" i="22" a="1"/>
  <c r="W60" i="22" s="1"/>
  <c r="AC60" i="22"/>
  <c r="AB60" i="22"/>
  <c r="Z60" i="22"/>
  <c r="Y60" i="22"/>
  <c r="R146" i="22"/>
  <c r="AA146" i="22"/>
  <c r="Q231" i="22"/>
  <c r="V55" i="22"/>
  <c r="Q213" i="22"/>
  <c r="N62" i="22"/>
  <c r="V159" i="22"/>
  <c r="U208" i="22"/>
  <c r="AA139" i="22"/>
  <c r="T139" i="22"/>
  <c r="P214" i="22"/>
  <c r="Y151" i="22"/>
  <c r="Z151" i="22"/>
  <c r="W151" i="22" a="1"/>
  <c r="W151" i="22" s="1"/>
  <c r="AC151" i="22"/>
  <c r="AB151" i="22"/>
  <c r="L100" i="22"/>
  <c r="N200" i="22"/>
  <c r="S201" i="22"/>
  <c r="AA63" i="22"/>
  <c r="N124" i="22"/>
  <c r="Q39" i="22"/>
  <c r="O117" i="22"/>
  <c r="V145" i="22"/>
  <c r="K145" i="22"/>
  <c r="J145" i="22"/>
  <c r="U160" i="22"/>
  <c r="Q157" i="22"/>
  <c r="Y67" i="22"/>
  <c r="W67" i="22" a="1"/>
  <c r="W67" i="22" s="1"/>
  <c r="AC67" i="22"/>
  <c r="AB67" i="22"/>
  <c r="Z67" i="22"/>
  <c r="X146" i="22"/>
  <c r="S63" i="22"/>
  <c r="K48" i="22"/>
  <c r="J48" i="22"/>
  <c r="O48" i="22"/>
  <c r="L48" i="22"/>
  <c r="Z130" i="22"/>
  <c r="Y130" i="22"/>
  <c r="AC130" i="22"/>
  <c r="AB130" i="22"/>
  <c r="W130" i="22" a="1"/>
  <c r="W130" i="22" s="1"/>
  <c r="U146" i="22"/>
  <c r="AC40" i="22"/>
  <c r="AB40" i="22"/>
  <c r="Z40" i="22"/>
  <c r="Y40" i="22"/>
  <c r="W40" i="22" a="1"/>
  <c r="W40" i="22" s="1"/>
  <c r="P48" i="22"/>
  <c r="L159" i="22"/>
  <c r="K159" i="22"/>
  <c r="J159" i="22"/>
  <c r="V131" i="22"/>
  <c r="V48" i="22"/>
  <c r="V200" i="22"/>
  <c r="R139" i="22"/>
  <c r="AC158" i="22"/>
  <c r="AB158" i="22"/>
  <c r="Z158" i="22"/>
  <c r="Y158" i="22"/>
  <c r="W158" i="22" a="1"/>
  <c r="W158" i="22" s="1"/>
  <c r="N48" i="22"/>
  <c r="AB116" i="22"/>
  <c r="AC116" i="22"/>
  <c r="Z116" i="22"/>
  <c r="Y116" i="22"/>
  <c r="W116" i="22" a="1"/>
  <c r="W116" i="22" s="1"/>
  <c r="O159" i="22"/>
  <c r="J207" i="22"/>
  <c r="K207" i="22"/>
  <c r="K238" i="22"/>
  <c r="J238" i="22"/>
  <c r="O238" i="22"/>
  <c r="M238" i="22"/>
  <c r="P238" i="22"/>
  <c r="N238" i="22"/>
  <c r="K152" i="22"/>
  <c r="J152" i="22"/>
  <c r="AC191" i="22"/>
  <c r="W191" i="22" a="1"/>
  <c r="W191" i="22" s="1"/>
  <c r="Z191" i="22"/>
  <c r="Y191" i="22"/>
  <c r="AB191" i="22"/>
  <c r="O214" i="22"/>
  <c r="U215" i="22"/>
  <c r="F7" i="35"/>
  <c r="F7" i="36"/>
  <c r="F8" i="29"/>
  <c r="F7" i="64"/>
  <c r="F7" i="30"/>
  <c r="F7" i="44"/>
  <c r="F7" i="49"/>
  <c r="F7" i="37"/>
  <c r="F7" i="42"/>
  <c r="L139" i="22" l="1"/>
  <c r="O215" i="22"/>
  <c r="K208" i="22"/>
  <c r="P208" i="22"/>
  <c r="J208" i="22"/>
  <c r="O208" i="22"/>
  <c r="L208" i="22"/>
  <c r="Q76" i="22"/>
  <c r="M125" i="22"/>
  <c r="J215" i="22"/>
  <c r="K153" i="22"/>
  <c r="L215" i="22"/>
  <c r="M215" i="22"/>
  <c r="P215" i="22"/>
  <c r="L153" i="22"/>
  <c r="K215" i="22"/>
  <c r="P153" i="22"/>
  <c r="M153" i="22"/>
  <c r="J153" i="22"/>
  <c r="Q145" i="22"/>
  <c r="V125" i="22"/>
  <c r="Y125" i="22" s="1"/>
  <c r="O49" i="22"/>
  <c r="N125" i="22"/>
  <c r="J125" i="22"/>
  <c r="L125" i="22"/>
  <c r="P125" i="22"/>
  <c r="K125" i="22"/>
  <c r="W152" i="22" a="1"/>
  <c r="W152" i="22" s="1"/>
  <c r="W125" i="22" a="1"/>
  <c r="W125" i="22" s="1"/>
  <c r="J49" i="22"/>
  <c r="Y183" i="22"/>
  <c r="Q100" i="22"/>
  <c r="M77" i="22"/>
  <c r="M63" i="22"/>
  <c r="N208" i="22"/>
  <c r="O132" i="22"/>
  <c r="M70" i="22"/>
  <c r="J139" i="22"/>
  <c r="W76" i="22" a="1"/>
  <c r="W76" i="22" s="1"/>
  <c r="L56" i="22"/>
  <c r="V49" i="22"/>
  <c r="AC49" i="22" s="1"/>
  <c r="L201" i="22"/>
  <c r="M42" i="22"/>
  <c r="O118" i="22"/>
  <c r="V153" i="22"/>
  <c r="W153" i="22" s="1" a="1"/>
  <c r="W153" i="22" s="1"/>
  <c r="L49" i="22"/>
  <c r="Q131" i="22"/>
  <c r="V208" i="22"/>
  <c r="AB208" i="22" s="1"/>
  <c r="O160" i="22"/>
  <c r="M146" i="22"/>
  <c r="AC152" i="22"/>
  <c r="V42" i="22"/>
  <c r="AB42" i="22" s="1"/>
  <c r="O153" i="22"/>
  <c r="Q55" i="22"/>
  <c r="Q152" i="22"/>
  <c r="P139" i="22"/>
  <c r="M139" i="22"/>
  <c r="Q41" i="22"/>
  <c r="N132" i="22"/>
  <c r="Q200" i="22"/>
  <c r="V56" i="22"/>
  <c r="Z56" i="22" s="1"/>
  <c r="K49" i="22"/>
  <c r="Y76" i="22"/>
  <c r="P146" i="22"/>
  <c r="AB76" i="22"/>
  <c r="Q207" i="22"/>
  <c r="V139" i="22"/>
  <c r="W139" i="22" s="1" a="1"/>
  <c r="W139" i="22" s="1"/>
  <c r="Q238" i="22"/>
  <c r="Z76" i="22"/>
  <c r="Q69" i="22"/>
  <c r="N56" i="22"/>
  <c r="AC76" i="22"/>
  <c r="M56" i="22"/>
  <c r="V215" i="22"/>
  <c r="P132" i="22"/>
  <c r="Q124" i="22"/>
  <c r="O56" i="22"/>
  <c r="J56" i="22"/>
  <c r="P70" i="22"/>
  <c r="K56" i="22"/>
  <c r="P56" i="22"/>
  <c r="Z152" i="22"/>
  <c r="K132" i="22"/>
  <c r="Y152" i="22"/>
  <c r="J132" i="22"/>
  <c r="M49" i="22"/>
  <c r="P49" i="22"/>
  <c r="L132" i="22"/>
  <c r="M132" i="22"/>
  <c r="N139" i="22"/>
  <c r="M201" i="22"/>
  <c r="M160" i="22"/>
  <c r="Q159" i="22"/>
  <c r="V118" i="22"/>
  <c r="Z118" i="22" s="1"/>
  <c r="K139" i="22"/>
  <c r="V132" i="22"/>
  <c r="Q48" i="22"/>
  <c r="W55" i="22" a="1"/>
  <c r="W55" i="22" s="1"/>
  <c r="AC55" i="22"/>
  <c r="AB55" i="22"/>
  <c r="Y55" i="22"/>
  <c r="Z55" i="22"/>
  <c r="AB138" i="22"/>
  <c r="Z138" i="22"/>
  <c r="Y138" i="22"/>
  <c r="AC138" i="22"/>
  <c r="W138" i="22" a="1"/>
  <c r="W138" i="22" s="1"/>
  <c r="AC48" i="22"/>
  <c r="AB48" i="22"/>
  <c r="Z48" i="22"/>
  <c r="Y48" i="22"/>
  <c r="W48" i="22" a="1"/>
  <c r="W48" i="22" s="1"/>
  <c r="W145" i="22" a="1"/>
  <c r="W145" i="22" s="1"/>
  <c r="AB145" i="22"/>
  <c r="Z145" i="22"/>
  <c r="Y145" i="22"/>
  <c r="AC145" i="22"/>
  <c r="Z41" i="22"/>
  <c r="Y41" i="22"/>
  <c r="W41" i="22" a="1"/>
  <c r="W41" i="22" s="1"/>
  <c r="AB41" i="22"/>
  <c r="AC41" i="22"/>
  <c r="K201" i="22"/>
  <c r="J201" i="22"/>
  <c r="N201" i="22"/>
  <c r="O201" i="22"/>
  <c r="P201" i="22"/>
  <c r="L118" i="22"/>
  <c r="W214" i="22" a="1"/>
  <c r="W214" i="22" s="1"/>
  <c r="Z214" i="22"/>
  <c r="Y214" i="22"/>
  <c r="AC214" i="22"/>
  <c r="AB214" i="22"/>
  <c r="Q62" i="22"/>
  <c r="Z69" i="22"/>
  <c r="Y69" i="22"/>
  <c r="AC69" i="22"/>
  <c r="AB69" i="22"/>
  <c r="W69" i="22" a="1"/>
  <c r="W69" i="22" s="1"/>
  <c r="V201" i="22"/>
  <c r="Q117" i="22"/>
  <c r="AC207" i="22"/>
  <c r="Y207" i="22"/>
  <c r="W207" i="22" a="1"/>
  <c r="W207" i="22" s="1"/>
  <c r="AB207" i="22"/>
  <c r="Z207" i="22"/>
  <c r="K77" i="22"/>
  <c r="J77" i="22"/>
  <c r="L77" i="22"/>
  <c r="O77" i="22"/>
  <c r="P77" i="22"/>
  <c r="N77" i="22"/>
  <c r="J118" i="22"/>
  <c r="K118" i="22"/>
  <c r="P118" i="22"/>
  <c r="M118" i="22"/>
  <c r="N118" i="22"/>
  <c r="W200" i="22" a="1"/>
  <c r="W200" i="22" s="1"/>
  <c r="AC200" i="22"/>
  <c r="Z200" i="22"/>
  <c r="Y200" i="22"/>
  <c r="AB200" i="22"/>
  <c r="W159" i="22" a="1"/>
  <c r="W159" i="22" s="1"/>
  <c r="Z159" i="22"/>
  <c r="AC159" i="22"/>
  <c r="AB159" i="22"/>
  <c r="Y159" i="22"/>
  <c r="V146" i="22"/>
  <c r="J160" i="22"/>
  <c r="K160" i="22"/>
  <c r="L160" i="22"/>
  <c r="P160" i="22"/>
  <c r="N160" i="22"/>
  <c r="J146" i="22"/>
  <c r="K146" i="22"/>
  <c r="N146" i="22"/>
  <c r="O146" i="22"/>
  <c r="Z131" i="22"/>
  <c r="Y131" i="22"/>
  <c r="AC131" i="22"/>
  <c r="AB131" i="22"/>
  <c r="W131" i="22" a="1"/>
  <c r="W131" i="22" s="1"/>
  <c r="K42" i="22"/>
  <c r="J42" i="22"/>
  <c r="L42" i="22"/>
  <c r="O42" i="22"/>
  <c r="P42" i="22"/>
  <c r="N42" i="22"/>
  <c r="W100" i="22" a="1"/>
  <c r="W100" i="22" s="1"/>
  <c r="AC100" i="22"/>
  <c r="AB100" i="22"/>
  <c r="Z100" i="22"/>
  <c r="Y100" i="22"/>
  <c r="V160" i="22"/>
  <c r="Y62" i="22"/>
  <c r="W62" i="22" a="1"/>
  <c r="W62" i="22" s="1"/>
  <c r="AC62" i="22"/>
  <c r="AB62" i="22"/>
  <c r="Z62" i="22"/>
  <c r="K70" i="22"/>
  <c r="J70" i="22"/>
  <c r="L70" i="22"/>
  <c r="O70" i="22"/>
  <c r="N70" i="22"/>
  <c r="K63" i="22"/>
  <c r="J63" i="22"/>
  <c r="L63" i="22"/>
  <c r="N63" i="22"/>
  <c r="O63" i="22"/>
  <c r="P63" i="22"/>
  <c r="Q214" i="22"/>
  <c r="L146" i="22"/>
  <c r="V77" i="22"/>
  <c r="AC124" i="22"/>
  <c r="Z124" i="22"/>
  <c r="Y124" i="22"/>
  <c r="AB124" i="22"/>
  <c r="W124" i="22" a="1"/>
  <c r="W124" i="22" s="1"/>
  <c r="V70" i="22"/>
  <c r="V63" i="22"/>
  <c r="Y117" i="22"/>
  <c r="AC117" i="22"/>
  <c r="AB117" i="22"/>
  <c r="Z117" i="22"/>
  <c r="W117" i="22" a="1"/>
  <c r="W117" i="22" s="1"/>
  <c r="Q138" i="22"/>
  <c r="E68" i="24"/>
  <c r="E66" i="24"/>
  <c r="E26" i="57"/>
  <c r="Q208" i="22" l="1"/>
  <c r="Y56" i="22"/>
  <c r="AB56" i="22"/>
  <c r="AC153" i="22"/>
  <c r="AC56" i="22"/>
  <c r="Y153" i="22"/>
  <c r="Z42" i="22"/>
  <c r="Y42" i="22"/>
  <c r="W42" i="22" a="1"/>
  <c r="W42" i="22" s="1"/>
  <c r="Q215" i="22"/>
  <c r="W56" i="22" a="1"/>
  <c r="W56" i="22" s="1"/>
  <c r="Q125" i="22"/>
  <c r="Z125" i="22"/>
  <c r="W49" i="22" a="1"/>
  <c r="W49" i="22" s="1"/>
  <c r="Y208" i="22"/>
  <c r="AB125" i="22"/>
  <c r="W208" i="22" a="1"/>
  <c r="W208" i="22" s="1"/>
  <c r="AC125" i="22"/>
  <c r="AB49" i="22"/>
  <c r="Z208" i="22"/>
  <c r="Y49" i="22"/>
  <c r="Z49" i="22"/>
  <c r="AB215" i="22"/>
  <c r="AB153" i="22"/>
  <c r="AC42" i="22"/>
  <c r="Y118" i="22"/>
  <c r="Q49" i="22"/>
  <c r="Y139" i="22"/>
  <c r="Z153" i="22"/>
  <c r="AC208" i="22"/>
  <c r="Q153" i="22"/>
  <c r="Z139" i="22"/>
  <c r="AC139" i="22"/>
  <c r="AB139" i="22"/>
  <c r="Q132" i="22"/>
  <c r="W118" i="22" a="1"/>
  <c r="W118" i="22" s="1"/>
  <c r="AB118" i="22"/>
  <c r="AC118" i="22"/>
  <c r="Q139" i="22"/>
  <c r="Q56" i="22"/>
  <c r="W215" i="22" a="1"/>
  <c r="W215" i="22" s="1"/>
  <c r="Y215" i="22"/>
  <c r="Z215" i="22"/>
  <c r="AC215" i="22"/>
  <c r="Q201" i="22"/>
  <c r="Q146" i="22"/>
  <c r="Q42" i="22"/>
  <c r="Q160" i="22"/>
  <c r="AC201" i="22"/>
  <c r="AB201" i="22"/>
  <c r="Z201" i="22"/>
  <c r="Y201" i="22"/>
  <c r="W201" i="22" a="1"/>
  <c r="W201" i="22" s="1"/>
  <c r="Q118" i="22"/>
  <c r="AB132" i="22"/>
  <c r="Z132" i="22"/>
  <c r="Y132" i="22"/>
  <c r="W132" i="22" a="1"/>
  <c r="W132" i="22" s="1"/>
  <c r="AC132" i="22"/>
  <c r="Q70" i="22"/>
  <c r="W160" i="22" a="1"/>
  <c r="W160" i="22" s="1"/>
  <c r="AB160" i="22"/>
  <c r="Y160" i="22"/>
  <c r="Z160" i="22"/>
  <c r="AC160" i="22"/>
  <c r="Q63" i="22"/>
  <c r="W77" i="22" a="1"/>
  <c r="W77" i="22" s="1"/>
  <c r="AC77" i="22"/>
  <c r="AB77" i="22"/>
  <c r="Z77" i="22"/>
  <c r="Y77" i="22"/>
  <c r="Y146" i="22"/>
  <c r="Z146" i="22"/>
  <c r="W146" i="22" a="1"/>
  <c r="W146" i="22" s="1"/>
  <c r="AC146" i="22"/>
  <c r="AB146" i="22"/>
  <c r="W63" i="22" a="1"/>
  <c r="W63" i="22" s="1"/>
  <c r="AC63" i="22"/>
  <c r="AB63" i="22"/>
  <c r="Z63" i="22"/>
  <c r="Y63" i="22"/>
  <c r="Q77" i="22"/>
  <c r="W70" i="22" a="1"/>
  <c r="W70" i="22" s="1"/>
  <c r="AC70" i="22"/>
  <c r="AB70" i="22"/>
  <c r="Z70" i="22"/>
  <c r="Y70" i="22"/>
  <c r="D26" i="17"/>
  <c r="D27" i="17"/>
  <c r="I26" i="17" l="1"/>
  <c r="I27" i="17"/>
  <c r="F97" i="64" l="1"/>
  <c r="F95" i="64"/>
  <c r="F94" i="64"/>
  <c r="F93" i="64"/>
  <c r="F92" i="64"/>
  <c r="F91" i="64"/>
  <c r="F90" i="64"/>
  <c r="F89" i="64"/>
  <c r="F88" i="64"/>
  <c r="F86" i="64"/>
  <c r="F85" i="64"/>
  <c r="F84" i="64"/>
  <c r="F83" i="64"/>
  <c r="F81" i="64"/>
  <c r="F80" i="64"/>
  <c r="F79" i="64"/>
  <c r="F78" i="64"/>
  <c r="F76" i="64"/>
  <c r="F73" i="64"/>
  <c r="F72" i="64"/>
  <c r="F71" i="64"/>
  <c r="F70" i="64"/>
  <c r="F69" i="64"/>
  <c r="F67" i="64"/>
  <c r="F66" i="64"/>
  <c r="F64" i="64"/>
  <c r="F63" i="64"/>
  <c r="F61" i="64"/>
  <c r="F59" i="64"/>
  <c r="F57" i="64"/>
  <c r="F56" i="64"/>
  <c r="F55" i="64"/>
  <c r="F54" i="64"/>
  <c r="F53" i="64"/>
  <c r="F51" i="64"/>
  <c r="F50" i="64"/>
  <c r="F49" i="64"/>
  <c r="F47" i="64"/>
  <c r="F45" i="64"/>
  <c r="F42" i="64"/>
  <c r="F40" i="64"/>
  <c r="F39" i="64"/>
  <c r="H39" i="64" s="1"/>
  <c r="F37" i="64"/>
  <c r="H37" i="64" s="1"/>
  <c r="F33" i="64"/>
  <c r="H33" i="64" s="1"/>
  <c r="F32" i="64"/>
  <c r="H32" i="64" s="1"/>
  <c r="F31" i="64"/>
  <c r="H31" i="64" s="1"/>
  <c r="F30" i="64"/>
  <c r="H30" i="64" s="1"/>
  <c r="F29" i="64"/>
  <c r="H29" i="64" s="1"/>
  <c r="F27" i="64"/>
  <c r="H27" i="64" s="1"/>
  <c r="F26" i="64"/>
  <c r="H26" i="64" s="1"/>
  <c r="F25" i="64"/>
  <c r="H25" i="64" s="1"/>
  <c r="F24" i="64"/>
  <c r="H24" i="64" s="1"/>
  <c r="F23" i="64"/>
  <c r="H23" i="64" s="1"/>
  <c r="F22" i="64"/>
  <c r="H22" i="64" s="1"/>
  <c r="F21" i="64"/>
  <c r="H21" i="64" s="1"/>
  <c r="F20" i="64"/>
  <c r="H20" i="64" s="1"/>
  <c r="F19" i="64"/>
  <c r="H19" i="64" s="1"/>
  <c r="F15" i="64"/>
  <c r="H15" i="64" s="1"/>
  <c r="F13" i="64"/>
  <c r="H13" i="64" s="1"/>
  <c r="F12" i="64"/>
  <c r="H12" i="64" s="1"/>
  <c r="F97" i="63"/>
  <c r="H97" i="63" s="1"/>
  <c r="F96" i="63"/>
  <c r="H96" i="63" s="1"/>
  <c r="F95" i="63"/>
  <c r="H95" i="63" s="1"/>
  <c r="F94" i="63"/>
  <c r="H94" i="63" s="1"/>
  <c r="F93" i="63"/>
  <c r="H93" i="63" s="1"/>
  <c r="F92" i="63"/>
  <c r="H92" i="63" s="1"/>
  <c r="F91" i="63"/>
  <c r="H91" i="63" s="1"/>
  <c r="F90" i="63"/>
  <c r="H90" i="63" s="1"/>
  <c r="F89" i="63"/>
  <c r="H89" i="63" s="1"/>
  <c r="F87" i="63"/>
  <c r="H87" i="63" s="1"/>
  <c r="F86" i="63"/>
  <c r="H86" i="63" s="1"/>
  <c r="F85" i="63"/>
  <c r="H85" i="63" s="1"/>
  <c r="F84" i="63"/>
  <c r="H84" i="63" s="1"/>
  <c r="F82" i="63"/>
  <c r="H82" i="63" s="1"/>
  <c r="F81" i="63"/>
  <c r="H81" i="63" s="1"/>
  <c r="F80" i="63"/>
  <c r="H80" i="63" s="1"/>
  <c r="F79" i="63"/>
  <c r="H79" i="63" s="1"/>
  <c r="F78" i="63"/>
  <c r="H78" i="63" s="1"/>
  <c r="F77" i="63"/>
  <c r="H77" i="63" s="1"/>
  <c r="F76" i="63"/>
  <c r="H76" i="63" s="1"/>
  <c r="F75" i="63"/>
  <c r="H75" i="63" s="1"/>
  <c r="F74" i="63"/>
  <c r="H74" i="63" s="1"/>
  <c r="F72" i="63"/>
  <c r="H72" i="63" s="1"/>
  <c r="F71" i="63"/>
  <c r="H71" i="63" s="1"/>
  <c r="F69" i="63"/>
  <c r="H69" i="63" s="1"/>
  <c r="F68" i="63"/>
  <c r="H68" i="63" s="1"/>
  <c r="F66" i="63"/>
  <c r="H66" i="63" s="1"/>
  <c r="F65" i="63"/>
  <c r="H65" i="63" s="1"/>
  <c r="F64" i="63"/>
  <c r="H64" i="63" s="1"/>
  <c r="F63" i="63"/>
  <c r="H63" i="63" s="1"/>
  <c r="F62" i="63"/>
  <c r="H62" i="63" s="1"/>
  <c r="F61" i="63"/>
  <c r="H61" i="63" s="1"/>
  <c r="F60" i="63"/>
  <c r="H60" i="63" s="1"/>
  <c r="F59" i="63"/>
  <c r="H59" i="63" s="1"/>
  <c r="F58" i="63"/>
  <c r="H58" i="63" s="1"/>
  <c r="F57" i="63"/>
  <c r="H57" i="63" s="1"/>
  <c r="F56" i="63"/>
  <c r="H56" i="63" s="1"/>
  <c r="F55" i="63"/>
  <c r="H55" i="63" s="1"/>
  <c r="F54" i="63"/>
  <c r="H54" i="63" s="1"/>
  <c r="F53" i="63"/>
  <c r="H53" i="63" s="1"/>
  <c r="F52" i="63"/>
  <c r="H52" i="63" s="1"/>
  <c r="F51" i="63"/>
  <c r="H51" i="63" s="1"/>
  <c r="F50" i="63"/>
  <c r="H50" i="63" s="1"/>
  <c r="F48" i="63"/>
  <c r="H48" i="63" s="1"/>
  <c r="F47" i="63"/>
  <c r="H47" i="63" s="1"/>
  <c r="F46" i="63"/>
  <c r="H46" i="63" s="1"/>
  <c r="F45" i="63"/>
  <c r="H45" i="63" s="1"/>
  <c r="F44" i="63"/>
  <c r="H44" i="63" s="1"/>
  <c r="F43" i="63"/>
  <c r="H43" i="63" s="1"/>
  <c r="F42" i="63"/>
  <c r="H42" i="63" s="1"/>
  <c r="F41" i="63"/>
  <c r="H41" i="63" s="1"/>
  <c r="F40" i="63"/>
  <c r="H40" i="63" s="1"/>
  <c r="F39" i="63"/>
  <c r="H39" i="63" s="1"/>
  <c r="F38" i="63"/>
  <c r="H38" i="63" s="1"/>
  <c r="F37" i="63"/>
  <c r="H37" i="63" s="1"/>
  <c r="F36" i="63"/>
  <c r="H36" i="63" s="1"/>
  <c r="F35" i="63"/>
  <c r="H35" i="63" s="1"/>
  <c r="F34" i="63"/>
  <c r="H34" i="63" s="1"/>
  <c r="F33" i="63"/>
  <c r="H33" i="63" s="1"/>
  <c r="F32" i="63"/>
  <c r="H32" i="63" s="1"/>
  <c r="F31" i="63"/>
  <c r="H31" i="63" s="1"/>
  <c r="F30" i="63"/>
  <c r="H30" i="63" s="1"/>
  <c r="F29" i="63"/>
  <c r="H29" i="63" s="1"/>
  <c r="F27" i="63"/>
  <c r="H27" i="63" s="1"/>
  <c r="F26" i="63"/>
  <c r="H26" i="63" s="1"/>
  <c r="F25" i="63"/>
  <c r="H25" i="63" s="1"/>
  <c r="F24" i="63"/>
  <c r="H24" i="63" s="1"/>
  <c r="F23" i="63"/>
  <c r="H23" i="63" s="1"/>
  <c r="F21" i="63"/>
  <c r="H21" i="63" s="1"/>
  <c r="F20" i="63"/>
  <c r="H20" i="63" s="1"/>
  <c r="F19" i="63"/>
  <c r="H19" i="63" s="1"/>
  <c r="F18" i="63"/>
  <c r="H18" i="63" s="1"/>
  <c r="F17" i="63"/>
  <c r="H17" i="63" s="1"/>
  <c r="F16" i="63"/>
  <c r="H16" i="63" s="1"/>
  <c r="F15" i="63"/>
  <c r="H15" i="63" s="1"/>
  <c r="F14" i="63"/>
  <c r="H14" i="63" s="1"/>
  <c r="F12" i="63"/>
  <c r="H12" i="63" s="1"/>
  <c r="F97" i="62"/>
  <c r="H97" i="62" s="1"/>
  <c r="F96" i="62"/>
  <c r="H96" i="62" s="1"/>
  <c r="F95" i="62"/>
  <c r="H95" i="62" s="1"/>
  <c r="F94" i="62"/>
  <c r="H94" i="62" s="1"/>
  <c r="F93" i="62"/>
  <c r="H93" i="62" s="1"/>
  <c r="F92" i="62"/>
  <c r="H92" i="62" s="1"/>
  <c r="F91" i="62"/>
  <c r="H91" i="62" s="1"/>
  <c r="F90" i="62"/>
  <c r="H90" i="62" s="1"/>
  <c r="F89" i="62"/>
  <c r="H89" i="62" s="1"/>
  <c r="F88" i="62"/>
  <c r="H88" i="62" s="1"/>
  <c r="F87" i="62"/>
  <c r="H87" i="62" s="1"/>
  <c r="F86" i="62"/>
  <c r="H86" i="62" s="1"/>
  <c r="F85" i="62"/>
  <c r="H85" i="62" s="1"/>
  <c r="F84" i="62"/>
  <c r="H84" i="62" s="1"/>
  <c r="F83" i="62"/>
  <c r="H83" i="62" s="1"/>
  <c r="F82" i="62"/>
  <c r="H82" i="62" s="1"/>
  <c r="F81" i="62"/>
  <c r="H81" i="62" s="1"/>
  <c r="F80" i="62"/>
  <c r="H80" i="62" s="1"/>
  <c r="F79" i="62"/>
  <c r="H79" i="62" s="1"/>
  <c r="F78" i="62"/>
  <c r="H78" i="62" s="1"/>
  <c r="F77" i="62"/>
  <c r="H77" i="62" s="1"/>
  <c r="F76" i="62"/>
  <c r="H76" i="62" s="1"/>
  <c r="F75" i="62"/>
  <c r="H75" i="62" s="1"/>
  <c r="F74" i="62"/>
  <c r="H74" i="62" s="1"/>
  <c r="F73" i="62"/>
  <c r="H73" i="62" s="1"/>
  <c r="F72" i="62"/>
  <c r="H72" i="62" s="1"/>
  <c r="F71" i="62"/>
  <c r="H71" i="62" s="1"/>
  <c r="F70" i="62"/>
  <c r="H70" i="62" s="1"/>
  <c r="F69" i="62"/>
  <c r="H69" i="62" s="1"/>
  <c r="F68" i="62"/>
  <c r="H68" i="62" s="1"/>
  <c r="F67" i="62"/>
  <c r="H67" i="62" s="1"/>
  <c r="F66" i="62"/>
  <c r="H66" i="62" s="1"/>
  <c r="F65" i="62"/>
  <c r="H65" i="62" s="1"/>
  <c r="F64" i="62"/>
  <c r="H64" i="62" s="1"/>
  <c r="F63" i="62"/>
  <c r="H63" i="62" s="1"/>
  <c r="F62" i="62"/>
  <c r="H62" i="62" s="1"/>
  <c r="F61" i="62"/>
  <c r="H61" i="62" s="1"/>
  <c r="F60" i="62"/>
  <c r="H60" i="62" s="1"/>
  <c r="F59" i="62"/>
  <c r="H59" i="62" s="1"/>
  <c r="F58" i="62"/>
  <c r="H58" i="62" s="1"/>
  <c r="F57" i="62"/>
  <c r="H57" i="62" s="1"/>
  <c r="F56" i="62"/>
  <c r="H56" i="62" s="1"/>
  <c r="F55" i="62"/>
  <c r="H55" i="62" s="1"/>
  <c r="F54" i="62"/>
  <c r="H54" i="62" s="1"/>
  <c r="F53" i="62"/>
  <c r="H53" i="62" s="1"/>
  <c r="F52" i="62"/>
  <c r="H52" i="62" s="1"/>
  <c r="F51" i="62"/>
  <c r="H51" i="62" s="1"/>
  <c r="F50" i="62"/>
  <c r="H50" i="62" s="1"/>
  <c r="F49" i="62"/>
  <c r="H49" i="62" s="1"/>
  <c r="F48" i="62"/>
  <c r="H48" i="62" s="1"/>
  <c r="F47" i="62"/>
  <c r="H47" i="62" s="1"/>
  <c r="F45" i="62"/>
  <c r="H45" i="62" s="1"/>
  <c r="F44" i="62"/>
  <c r="H44" i="62" s="1"/>
  <c r="F43" i="62"/>
  <c r="H43" i="62" s="1"/>
  <c r="F42" i="62"/>
  <c r="H42" i="62" s="1"/>
  <c r="F41" i="62"/>
  <c r="H41" i="62" s="1"/>
  <c r="F40" i="62"/>
  <c r="H40" i="62" s="1"/>
  <c r="F39" i="62"/>
  <c r="H39" i="62" s="1"/>
  <c r="F38" i="62"/>
  <c r="H38" i="62" s="1"/>
  <c r="F37" i="62"/>
  <c r="H37" i="62" s="1"/>
  <c r="F36" i="62"/>
  <c r="H36" i="62" s="1"/>
  <c r="F35" i="62"/>
  <c r="H35" i="62" s="1"/>
  <c r="F34" i="62"/>
  <c r="H34" i="62" s="1"/>
  <c r="F33" i="62"/>
  <c r="H33" i="62" s="1"/>
  <c r="F32" i="62"/>
  <c r="H32" i="62" s="1"/>
  <c r="F31" i="62"/>
  <c r="H31" i="62" s="1"/>
  <c r="F30" i="62"/>
  <c r="F29" i="62"/>
  <c r="H29" i="62" s="1"/>
  <c r="F28" i="62"/>
  <c r="H28" i="62" s="1"/>
  <c r="F27" i="62"/>
  <c r="H27" i="62" s="1"/>
  <c r="F26" i="62"/>
  <c r="H26" i="62" s="1"/>
  <c r="F25" i="62"/>
  <c r="H25" i="62" s="1"/>
  <c r="F24" i="62"/>
  <c r="H24" i="62" s="1"/>
  <c r="F23" i="62"/>
  <c r="H23" i="62" s="1"/>
  <c r="F22" i="62"/>
  <c r="F21" i="62"/>
  <c r="H21" i="62" s="1"/>
  <c r="F20" i="62"/>
  <c r="H20" i="62" s="1"/>
  <c r="F19" i="62"/>
  <c r="H19" i="62" s="1"/>
  <c r="F18" i="62"/>
  <c r="H18" i="62" s="1"/>
  <c r="F17" i="62"/>
  <c r="H17" i="62" s="1"/>
  <c r="F16" i="62"/>
  <c r="F15" i="62"/>
  <c r="H15" i="62" s="1"/>
  <c r="F14" i="62"/>
  <c r="F13" i="62"/>
  <c r="H13" i="62" s="1"/>
  <c r="F12" i="62"/>
  <c r="H12" i="62" s="1"/>
  <c r="F97" i="61"/>
  <c r="F96" i="61"/>
  <c r="F95" i="61"/>
  <c r="F94" i="61"/>
  <c r="H94" i="61" s="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1" i="61"/>
  <c r="F50" i="61"/>
  <c r="F49" i="61"/>
  <c r="F48" i="61"/>
  <c r="F47" i="61"/>
  <c r="F45" i="61"/>
  <c r="F44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E26" i="17" l="1"/>
  <c r="I14" i="63"/>
  <c r="F6" i="63"/>
  <c r="H6" i="63" s="1"/>
  <c r="I6" i="63" s="1"/>
  <c r="G12" i="62"/>
  <c r="G25" i="62"/>
  <c r="G13" i="62"/>
  <c r="F6" i="64"/>
  <c r="G6" i="64" s="1"/>
  <c r="H8" i="64"/>
  <c r="H7" i="64"/>
  <c r="G15" i="64"/>
  <c r="G22" i="64"/>
  <c r="G26" i="64"/>
  <c r="G31" i="64"/>
  <c r="G39" i="64"/>
  <c r="G51" i="64"/>
  <c r="H51" i="64"/>
  <c r="G63" i="64"/>
  <c r="H63" i="64"/>
  <c r="H73" i="64"/>
  <c r="G73" i="64"/>
  <c r="H80" i="64"/>
  <c r="G80" i="64"/>
  <c r="H94" i="64"/>
  <c r="G94" i="64"/>
  <c r="H40" i="64"/>
  <c r="G40" i="64"/>
  <c r="H53" i="64"/>
  <c r="G53" i="64"/>
  <c r="H57" i="64"/>
  <c r="G57" i="64"/>
  <c r="H64" i="64"/>
  <c r="G64" i="64"/>
  <c r="H70" i="64"/>
  <c r="G70" i="64"/>
  <c r="G76" i="64"/>
  <c r="H76" i="64"/>
  <c r="G81" i="64"/>
  <c r="H81" i="64"/>
  <c r="G86" i="64"/>
  <c r="H86" i="64"/>
  <c r="G91" i="64"/>
  <c r="H91" i="64"/>
  <c r="G95" i="64"/>
  <c r="H95" i="64"/>
  <c r="H45" i="64"/>
  <c r="G45" i="64"/>
  <c r="H50" i="64"/>
  <c r="G50" i="64"/>
  <c r="H55" i="64"/>
  <c r="G55" i="64"/>
  <c r="H61" i="64"/>
  <c r="G61" i="64"/>
  <c r="H67" i="64"/>
  <c r="G67" i="64"/>
  <c r="G72" i="64"/>
  <c r="H72" i="64"/>
  <c r="G79" i="64"/>
  <c r="H79" i="64"/>
  <c r="G84" i="64"/>
  <c r="H84" i="64"/>
  <c r="G89" i="64"/>
  <c r="H89" i="64"/>
  <c r="G93" i="64"/>
  <c r="H93" i="64"/>
  <c r="G12" i="64"/>
  <c r="G20" i="64"/>
  <c r="G24" i="64"/>
  <c r="G29" i="64"/>
  <c r="G33" i="64"/>
  <c r="G47" i="64"/>
  <c r="H47" i="64"/>
  <c r="G56" i="64"/>
  <c r="H56" i="64"/>
  <c r="G69" i="64"/>
  <c r="H69" i="64"/>
  <c r="H85" i="64"/>
  <c r="G85" i="64"/>
  <c r="H90" i="64"/>
  <c r="G90" i="64"/>
  <c r="G13" i="64"/>
  <c r="G19" i="64"/>
  <c r="G21" i="64"/>
  <c r="G23" i="64"/>
  <c r="G25" i="64"/>
  <c r="G27" i="64"/>
  <c r="G30" i="64"/>
  <c r="G32" i="64"/>
  <c r="G37" i="64"/>
  <c r="G42" i="64"/>
  <c r="H42" i="64"/>
  <c r="G49" i="64"/>
  <c r="H49" i="64"/>
  <c r="G54" i="64"/>
  <c r="H54" i="64"/>
  <c r="G59" i="64"/>
  <c r="H59" i="64"/>
  <c r="G66" i="64"/>
  <c r="H66" i="64"/>
  <c r="G71" i="64"/>
  <c r="H71" i="64"/>
  <c r="H78" i="64"/>
  <c r="G78" i="64"/>
  <c r="H83" i="64"/>
  <c r="G83" i="64"/>
  <c r="H88" i="64"/>
  <c r="G88" i="64"/>
  <c r="H92" i="64"/>
  <c r="G92" i="64"/>
  <c r="H97" i="64"/>
  <c r="G97" i="64"/>
  <c r="H8" i="63"/>
  <c r="H7" i="63"/>
  <c r="I18" i="63"/>
  <c r="I32" i="63"/>
  <c r="I44" i="63"/>
  <c r="I57" i="63"/>
  <c r="I65" i="63"/>
  <c r="I80" i="63"/>
  <c r="I85" i="63"/>
  <c r="I94" i="63"/>
  <c r="I15" i="63"/>
  <c r="I19" i="63"/>
  <c r="I24" i="63"/>
  <c r="I29" i="63"/>
  <c r="I33" i="63"/>
  <c r="I37" i="63"/>
  <c r="I41" i="63"/>
  <c r="I45" i="63"/>
  <c r="I50" i="63"/>
  <c r="I54" i="63"/>
  <c r="I58" i="63"/>
  <c r="I62" i="63"/>
  <c r="I66" i="63"/>
  <c r="I72" i="63"/>
  <c r="I77" i="63"/>
  <c r="I81" i="63"/>
  <c r="I86" i="63"/>
  <c r="I91" i="63"/>
  <c r="I95" i="63"/>
  <c r="I27" i="63"/>
  <c r="I40" i="63"/>
  <c r="I48" i="63"/>
  <c r="I61" i="63"/>
  <c r="I76" i="63"/>
  <c r="I90" i="63"/>
  <c r="I16" i="63"/>
  <c r="I20" i="63"/>
  <c r="I25" i="63"/>
  <c r="I30" i="63"/>
  <c r="I34" i="63"/>
  <c r="I38" i="63"/>
  <c r="I42" i="63"/>
  <c r="I46" i="63"/>
  <c r="I51" i="63"/>
  <c r="I55" i="63"/>
  <c r="I59" i="63"/>
  <c r="I63" i="63"/>
  <c r="I68" i="63"/>
  <c r="I74" i="63"/>
  <c r="I78" i="63"/>
  <c r="I82" i="63"/>
  <c r="I87" i="63"/>
  <c r="I92" i="63"/>
  <c r="I96" i="63"/>
  <c r="I23" i="63"/>
  <c r="I36" i="63"/>
  <c r="I53" i="63"/>
  <c r="I71" i="63"/>
  <c r="I12" i="63"/>
  <c r="I17" i="63"/>
  <c r="I21" i="63"/>
  <c r="I26" i="63"/>
  <c r="I31" i="63"/>
  <c r="I35" i="63"/>
  <c r="I39" i="63"/>
  <c r="I43" i="63"/>
  <c r="I47" i="63"/>
  <c r="I52" i="63"/>
  <c r="I56" i="63"/>
  <c r="I60" i="63"/>
  <c r="I64" i="63"/>
  <c r="I69" i="63"/>
  <c r="I75" i="63"/>
  <c r="I79" i="63"/>
  <c r="I84" i="63"/>
  <c r="I89" i="63"/>
  <c r="I93" i="63"/>
  <c r="I97" i="63"/>
  <c r="G12" i="63"/>
  <c r="G14" i="63"/>
  <c r="G15" i="63"/>
  <c r="G16" i="63"/>
  <c r="G17" i="63"/>
  <c r="G18" i="63"/>
  <c r="G19" i="63"/>
  <c r="G20" i="63"/>
  <c r="G21" i="63"/>
  <c r="G23" i="63"/>
  <c r="G24" i="63"/>
  <c r="G25" i="63"/>
  <c r="G26" i="63"/>
  <c r="G27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8" i="63"/>
  <c r="G69" i="63"/>
  <c r="G71" i="63"/>
  <c r="G72" i="63"/>
  <c r="G74" i="63"/>
  <c r="G75" i="63"/>
  <c r="G76" i="63"/>
  <c r="G77" i="63"/>
  <c r="G78" i="63"/>
  <c r="G79" i="63"/>
  <c r="G80" i="63"/>
  <c r="G81" i="63"/>
  <c r="G82" i="63"/>
  <c r="G84" i="63"/>
  <c r="G85" i="63"/>
  <c r="G86" i="63"/>
  <c r="G87" i="63"/>
  <c r="G89" i="63"/>
  <c r="G90" i="63"/>
  <c r="G91" i="63"/>
  <c r="G92" i="63"/>
  <c r="G93" i="63"/>
  <c r="G94" i="63"/>
  <c r="G95" i="63"/>
  <c r="G96" i="63"/>
  <c r="G97" i="63"/>
  <c r="G14" i="62"/>
  <c r="G22" i="62"/>
  <c r="G30" i="62"/>
  <c r="F6" i="62"/>
  <c r="G6" i="62" s="1"/>
  <c r="H14" i="62"/>
  <c r="H22" i="62"/>
  <c r="H30" i="62"/>
  <c r="H7" i="62"/>
  <c r="G18" i="62"/>
  <c r="G26" i="62"/>
  <c r="G34" i="62"/>
  <c r="G29" i="62"/>
  <c r="G33" i="62"/>
  <c r="H8" i="62"/>
  <c r="G16" i="62"/>
  <c r="G20" i="62"/>
  <c r="G24" i="62"/>
  <c r="G28" i="62"/>
  <c r="G32" i="62"/>
  <c r="G36" i="62"/>
  <c r="G38" i="62"/>
  <c r="G40" i="62"/>
  <c r="G42" i="62"/>
  <c r="G44" i="62"/>
  <c r="G48" i="62"/>
  <c r="G50" i="62"/>
  <c r="G52" i="62"/>
  <c r="G54" i="62"/>
  <c r="G56" i="62"/>
  <c r="G58" i="62"/>
  <c r="G60" i="62"/>
  <c r="G62" i="62"/>
  <c r="G64" i="62"/>
  <c r="G66" i="62"/>
  <c r="G68" i="62"/>
  <c r="G70" i="62"/>
  <c r="G72" i="62"/>
  <c r="G74" i="62"/>
  <c r="G76" i="62"/>
  <c r="G78" i="62"/>
  <c r="G80" i="62"/>
  <c r="G82" i="62"/>
  <c r="G84" i="62"/>
  <c r="G86" i="62"/>
  <c r="G88" i="62"/>
  <c r="G90" i="62"/>
  <c r="G92" i="62"/>
  <c r="G94" i="62"/>
  <c r="G96" i="62"/>
  <c r="G21" i="62"/>
  <c r="G15" i="62"/>
  <c r="H16" i="62"/>
  <c r="G19" i="62"/>
  <c r="G23" i="62"/>
  <c r="G27" i="62"/>
  <c r="G31" i="62"/>
  <c r="G35" i="62"/>
  <c r="G17" i="62"/>
  <c r="G37" i="62"/>
  <c r="G39" i="62"/>
  <c r="G41" i="62"/>
  <c r="G43" i="62"/>
  <c r="G45" i="62"/>
  <c r="G47" i="62"/>
  <c r="G49" i="62"/>
  <c r="G51" i="62"/>
  <c r="G53" i="62"/>
  <c r="G55" i="62"/>
  <c r="G57" i="62"/>
  <c r="G59" i="62"/>
  <c r="G61" i="62"/>
  <c r="G63" i="62"/>
  <c r="G65" i="62"/>
  <c r="G67" i="62"/>
  <c r="G69" i="62"/>
  <c r="G71" i="62"/>
  <c r="G73" i="62"/>
  <c r="G75" i="62"/>
  <c r="G77" i="62"/>
  <c r="G79" i="62"/>
  <c r="G81" i="62"/>
  <c r="G83" i="62"/>
  <c r="G85" i="62"/>
  <c r="G87" i="62"/>
  <c r="G89" i="62"/>
  <c r="G91" i="62"/>
  <c r="G93" i="62"/>
  <c r="G95" i="62"/>
  <c r="G97" i="62"/>
  <c r="F6" i="61"/>
  <c r="G6" i="61" s="1"/>
  <c r="H7" i="61"/>
  <c r="H8" i="61"/>
  <c r="G22" i="61"/>
  <c r="H22" i="61"/>
  <c r="G34" i="61"/>
  <c r="H34" i="61"/>
  <c r="G48" i="61"/>
  <c r="H48" i="61"/>
  <c r="G65" i="61"/>
  <c r="H65" i="61"/>
  <c r="G69" i="61"/>
  <c r="H69" i="61"/>
  <c r="G78" i="61"/>
  <c r="H78" i="61"/>
  <c r="G86" i="61"/>
  <c r="H86" i="61"/>
  <c r="G18" i="61"/>
  <c r="H18" i="61"/>
  <c r="G30" i="61"/>
  <c r="H30" i="61"/>
  <c r="G42" i="61"/>
  <c r="H42" i="61"/>
  <c r="G57" i="61"/>
  <c r="H57" i="61"/>
  <c r="G82" i="61"/>
  <c r="H82" i="61"/>
  <c r="G12" i="61"/>
  <c r="H12" i="61"/>
  <c r="G24" i="61"/>
  <c r="H24" i="61"/>
  <c r="G32" i="61"/>
  <c r="H32" i="61"/>
  <c r="G40" i="61"/>
  <c r="H40" i="61"/>
  <c r="G50" i="61"/>
  <c r="H50" i="61"/>
  <c r="G59" i="61"/>
  <c r="H59" i="61"/>
  <c r="G67" i="61"/>
  <c r="H67" i="61"/>
  <c r="G71" i="61"/>
  <c r="H71" i="61"/>
  <c r="G80" i="61"/>
  <c r="H80" i="61"/>
  <c r="G84" i="61"/>
  <c r="H84" i="61"/>
  <c r="G88" i="61"/>
  <c r="H88" i="61"/>
  <c r="G92" i="61"/>
  <c r="H92" i="61"/>
  <c r="G14" i="61"/>
  <c r="H14" i="61"/>
  <c r="G26" i="61"/>
  <c r="H26" i="61"/>
  <c r="G38" i="61"/>
  <c r="H38" i="61"/>
  <c r="G53" i="61"/>
  <c r="H53" i="61"/>
  <c r="G61" i="61"/>
  <c r="H61" i="61"/>
  <c r="G73" i="61"/>
  <c r="H73" i="61"/>
  <c r="G90" i="61"/>
  <c r="H90" i="61"/>
  <c r="G16" i="61"/>
  <c r="H16" i="61"/>
  <c r="G20" i="61"/>
  <c r="H20" i="61"/>
  <c r="G28" i="61"/>
  <c r="H28" i="61"/>
  <c r="G36" i="61"/>
  <c r="H36" i="61"/>
  <c r="G45" i="61"/>
  <c r="H45" i="61"/>
  <c r="G55" i="61"/>
  <c r="H55" i="61"/>
  <c r="G63" i="61"/>
  <c r="H63" i="61"/>
  <c r="G76" i="61"/>
  <c r="H76" i="61"/>
  <c r="G96" i="61"/>
  <c r="H96" i="61"/>
  <c r="G13" i="61"/>
  <c r="G15" i="61"/>
  <c r="G17" i="61"/>
  <c r="G19" i="61"/>
  <c r="G21" i="61"/>
  <c r="G23" i="61"/>
  <c r="G25" i="61"/>
  <c r="G27" i="61"/>
  <c r="G29" i="61"/>
  <c r="G31" i="61"/>
  <c r="G33" i="61"/>
  <c r="G35" i="61"/>
  <c r="G37" i="61"/>
  <c r="G39" i="61"/>
  <c r="G41" i="61"/>
  <c r="G44" i="61"/>
  <c r="G47" i="61"/>
  <c r="G49" i="61"/>
  <c r="G51" i="61"/>
  <c r="G54" i="61"/>
  <c r="G56" i="61"/>
  <c r="G58" i="61"/>
  <c r="G60" i="61"/>
  <c r="G62" i="61"/>
  <c r="G64" i="61"/>
  <c r="G66" i="61"/>
  <c r="G68" i="61"/>
  <c r="G70" i="61"/>
  <c r="G72" i="61"/>
  <c r="G74" i="61"/>
  <c r="G77" i="61"/>
  <c r="G79" i="61"/>
  <c r="G81" i="61"/>
  <c r="G83" i="61"/>
  <c r="G85" i="61"/>
  <c r="G87" i="61"/>
  <c r="G89" i="61"/>
  <c r="G91" i="61"/>
  <c r="G93" i="61"/>
  <c r="G95" i="61"/>
  <c r="G97" i="61"/>
  <c r="G94" i="61"/>
  <c r="H13" i="61"/>
  <c r="H15" i="61"/>
  <c r="H17" i="61"/>
  <c r="H19" i="61"/>
  <c r="H21" i="61"/>
  <c r="H23" i="61"/>
  <c r="H25" i="61"/>
  <c r="H27" i="61"/>
  <c r="H29" i="61"/>
  <c r="H31" i="61"/>
  <c r="H33" i="61"/>
  <c r="H35" i="61"/>
  <c r="H37" i="61"/>
  <c r="H39" i="61"/>
  <c r="H41" i="61"/>
  <c r="H44" i="61"/>
  <c r="H47" i="61"/>
  <c r="H49" i="61"/>
  <c r="H51" i="61"/>
  <c r="H54" i="61"/>
  <c r="H56" i="61"/>
  <c r="H58" i="61"/>
  <c r="H60" i="61"/>
  <c r="H62" i="61"/>
  <c r="H64" i="61"/>
  <c r="H66" i="61"/>
  <c r="H68" i="61"/>
  <c r="H70" i="61"/>
  <c r="H72" i="61"/>
  <c r="H74" i="61"/>
  <c r="H77" i="61"/>
  <c r="H79" i="61"/>
  <c r="H81" i="61"/>
  <c r="H83" i="61"/>
  <c r="H85" i="61"/>
  <c r="H87" i="61"/>
  <c r="H89" i="61"/>
  <c r="H91" i="61"/>
  <c r="H93" i="61"/>
  <c r="H95" i="61"/>
  <c r="H97" i="61"/>
  <c r="J26" i="17" l="1"/>
  <c r="G6" i="63"/>
  <c r="I89" i="62"/>
  <c r="I59" i="62"/>
  <c r="H6" i="61"/>
  <c r="I6" i="61" s="1"/>
  <c r="I49" i="62"/>
  <c r="I80" i="62"/>
  <c r="I41" i="62"/>
  <c r="I94" i="62"/>
  <c r="I30" i="62"/>
  <c r="I81" i="62"/>
  <c r="I39" i="62"/>
  <c r="I78" i="62"/>
  <c r="I71" i="62"/>
  <c r="I62" i="62"/>
  <c r="I97" i="62"/>
  <c r="H6" i="62"/>
  <c r="I6" i="62" s="1"/>
  <c r="I64" i="62"/>
  <c r="H6" i="64"/>
  <c r="I6" i="64" s="1"/>
  <c r="I21" i="64"/>
  <c r="I20" i="64"/>
  <c r="I97" i="64"/>
  <c r="I88" i="64"/>
  <c r="I78" i="64"/>
  <c r="I90" i="64"/>
  <c r="I50" i="64"/>
  <c r="I12" i="64"/>
  <c r="I57" i="64"/>
  <c r="I32" i="64"/>
  <c r="I23" i="64"/>
  <c r="I51" i="64"/>
  <c r="I59" i="64"/>
  <c r="I56" i="64"/>
  <c r="I22" i="64"/>
  <c r="I86" i="64"/>
  <c r="I76" i="64"/>
  <c r="I73" i="64"/>
  <c r="I92" i="64"/>
  <c r="I83" i="64"/>
  <c r="I85" i="64"/>
  <c r="I67" i="64"/>
  <c r="I55" i="64"/>
  <c r="I45" i="64"/>
  <c r="I29" i="64"/>
  <c r="I64" i="64"/>
  <c r="I53" i="64"/>
  <c r="I40" i="64"/>
  <c r="I27" i="64"/>
  <c r="I19" i="64"/>
  <c r="I63" i="64"/>
  <c r="I61" i="64"/>
  <c r="I33" i="64"/>
  <c r="I24" i="64"/>
  <c r="I70" i="64"/>
  <c r="I71" i="64"/>
  <c r="I49" i="64"/>
  <c r="I89" i="64"/>
  <c r="I79" i="64"/>
  <c r="I31" i="64"/>
  <c r="I95" i="64"/>
  <c r="I30" i="64"/>
  <c r="I94" i="64"/>
  <c r="I66" i="64"/>
  <c r="I54" i="64"/>
  <c r="I42" i="64"/>
  <c r="I69" i="64"/>
  <c r="I47" i="64"/>
  <c r="I93" i="64"/>
  <c r="I84" i="64"/>
  <c r="I72" i="64"/>
  <c r="I39" i="64"/>
  <c r="I26" i="64"/>
  <c r="I15" i="64"/>
  <c r="I91" i="64"/>
  <c r="I81" i="64"/>
  <c r="I37" i="64"/>
  <c r="I25" i="64"/>
  <c r="I13" i="64"/>
  <c r="I80" i="64"/>
  <c r="I90" i="62"/>
  <c r="I58" i="62"/>
  <c r="I22" i="62"/>
  <c r="I87" i="62"/>
  <c r="I67" i="62"/>
  <c r="I57" i="62"/>
  <c r="I47" i="62"/>
  <c r="I31" i="62"/>
  <c r="I86" i="62"/>
  <c r="I70" i="62"/>
  <c r="I54" i="62"/>
  <c r="I38" i="62"/>
  <c r="I93" i="62"/>
  <c r="I85" i="62"/>
  <c r="I75" i="62"/>
  <c r="I65" i="62"/>
  <c r="I55" i="62"/>
  <c r="I43" i="62"/>
  <c r="I16" i="62"/>
  <c r="I48" i="62"/>
  <c r="I28" i="62"/>
  <c r="I74" i="62"/>
  <c r="I42" i="62"/>
  <c r="I95" i="62"/>
  <c r="I79" i="62"/>
  <c r="I82" i="62"/>
  <c r="I66" i="62"/>
  <c r="I50" i="62"/>
  <c r="I34" i="62"/>
  <c r="I14" i="62"/>
  <c r="I91" i="62"/>
  <c r="I83" i="62"/>
  <c r="I73" i="62"/>
  <c r="I63" i="62"/>
  <c r="I51" i="62"/>
  <c r="I96" i="62"/>
  <c r="I19" i="62"/>
  <c r="I29" i="62"/>
  <c r="I21" i="62"/>
  <c r="I13" i="62"/>
  <c r="I92" i="62"/>
  <c r="I76" i="62"/>
  <c r="I60" i="62"/>
  <c r="I44" i="62"/>
  <c r="I23" i="62"/>
  <c r="I20" i="62"/>
  <c r="I35" i="62"/>
  <c r="I88" i="62"/>
  <c r="I72" i="62"/>
  <c r="I56" i="62"/>
  <c r="I40" i="62"/>
  <c r="I26" i="62"/>
  <c r="I15" i="62"/>
  <c r="I12" i="62"/>
  <c r="I27" i="62"/>
  <c r="I77" i="62"/>
  <c r="I69" i="62"/>
  <c r="I61" i="62"/>
  <c r="I53" i="62"/>
  <c r="I45" i="62"/>
  <c r="I37" i="62"/>
  <c r="I33" i="62"/>
  <c r="I25" i="62"/>
  <c r="I17" i="62"/>
  <c r="I84" i="62"/>
  <c r="I68" i="62"/>
  <c r="I52" i="62"/>
  <c r="I36" i="62"/>
  <c r="I18" i="62"/>
  <c r="I24" i="62"/>
  <c r="I32" i="62"/>
  <c r="I91" i="61"/>
  <c r="I83" i="61"/>
  <c r="I74" i="61"/>
  <c r="I58" i="61"/>
  <c r="I23" i="61"/>
  <c r="I78" i="61"/>
  <c r="I65" i="61"/>
  <c r="I34" i="61"/>
  <c r="I97" i="61"/>
  <c r="I89" i="61"/>
  <c r="I81" i="61"/>
  <c r="I72" i="61"/>
  <c r="I64" i="61"/>
  <c r="I56" i="61"/>
  <c r="I47" i="61"/>
  <c r="I37" i="61"/>
  <c r="I29" i="61"/>
  <c r="I21" i="61"/>
  <c r="I13" i="61"/>
  <c r="I76" i="61"/>
  <c r="I55" i="61"/>
  <c r="I36" i="61"/>
  <c r="I20" i="61"/>
  <c r="I90" i="61"/>
  <c r="I61" i="61"/>
  <c r="I38" i="61"/>
  <c r="I14" i="61"/>
  <c r="I88" i="61"/>
  <c r="I80" i="61"/>
  <c r="I67" i="61"/>
  <c r="I50" i="61"/>
  <c r="I32" i="61"/>
  <c r="I12" i="61"/>
  <c r="I57" i="61"/>
  <c r="I30" i="61"/>
  <c r="I94" i="61"/>
  <c r="I49" i="61"/>
  <c r="I31" i="61"/>
  <c r="I15" i="61"/>
  <c r="I95" i="61"/>
  <c r="I70" i="61"/>
  <c r="I44" i="61"/>
  <c r="I96" i="61"/>
  <c r="I86" i="61"/>
  <c r="I69" i="61"/>
  <c r="I48" i="61"/>
  <c r="I22" i="61"/>
  <c r="I66" i="61"/>
  <c r="I39" i="61"/>
  <c r="I87" i="61"/>
  <c r="I79" i="61"/>
  <c r="I62" i="61"/>
  <c r="I54" i="61"/>
  <c r="I35" i="61"/>
  <c r="I27" i="61"/>
  <c r="I19" i="61"/>
  <c r="I93" i="61"/>
  <c r="I85" i="61"/>
  <c r="I77" i="61"/>
  <c r="I68" i="61"/>
  <c r="I60" i="61"/>
  <c r="I51" i="61"/>
  <c r="I41" i="61"/>
  <c r="I33" i="61"/>
  <c r="I25" i="61"/>
  <c r="I17" i="61"/>
  <c r="I63" i="61"/>
  <c r="I45" i="61"/>
  <c r="I28" i="61"/>
  <c r="I16" i="61"/>
  <c r="I73" i="61"/>
  <c r="I53" i="61"/>
  <c r="I26" i="61"/>
  <c r="I92" i="61"/>
  <c r="I84" i="61"/>
  <c r="I71" i="61"/>
  <c r="I59" i="61"/>
  <c r="I40" i="61"/>
  <c r="I24" i="61"/>
  <c r="I82" i="61"/>
  <c r="I42" i="61"/>
  <c r="I18" i="61"/>
  <c r="F97" i="30" l="1"/>
  <c r="F95" i="30"/>
  <c r="F94" i="30"/>
  <c r="F93" i="30"/>
  <c r="F92" i="30"/>
  <c r="F91" i="30"/>
  <c r="F90" i="30"/>
  <c r="F89" i="30"/>
  <c r="F88" i="30"/>
  <c r="F86" i="30"/>
  <c r="F85" i="30"/>
  <c r="F84" i="30"/>
  <c r="F83" i="30"/>
  <c r="F81" i="30"/>
  <c r="F80" i="30"/>
  <c r="F79" i="30"/>
  <c r="F78" i="30"/>
  <c r="F76" i="30"/>
  <c r="F73" i="30"/>
  <c r="F72" i="30"/>
  <c r="F71" i="30"/>
  <c r="F70" i="30"/>
  <c r="F69" i="30"/>
  <c r="F67" i="30"/>
  <c r="F66" i="30"/>
  <c r="F64" i="30"/>
  <c r="F63" i="30"/>
  <c r="F61" i="30"/>
  <c r="F59" i="30"/>
  <c r="F57" i="30"/>
  <c r="F56" i="30"/>
  <c r="F55" i="30"/>
  <c r="F54" i="30"/>
  <c r="F53" i="30"/>
  <c r="F51" i="30"/>
  <c r="F50" i="30"/>
  <c r="F49" i="30"/>
  <c r="F48" i="30"/>
  <c r="F47" i="30"/>
  <c r="F45" i="30"/>
  <c r="F42" i="30"/>
  <c r="F40" i="30"/>
  <c r="F39" i="30"/>
  <c r="F37" i="30"/>
  <c r="F33" i="30"/>
  <c r="F32" i="30"/>
  <c r="F31" i="30"/>
  <c r="F30" i="30"/>
  <c r="F29" i="30"/>
  <c r="F27" i="30"/>
  <c r="F26" i="30"/>
  <c r="F25" i="30"/>
  <c r="F24" i="30"/>
  <c r="F23" i="30"/>
  <c r="F22" i="30"/>
  <c r="F21" i="30"/>
  <c r="F20" i="30"/>
  <c r="F19" i="30"/>
  <c r="F15" i="30"/>
  <c r="F13" i="30"/>
  <c r="F12" i="30"/>
  <c r="F97" i="29"/>
  <c r="F95" i="29"/>
  <c r="H95" i="29" s="1"/>
  <c r="F94" i="29"/>
  <c r="H94" i="29" s="1"/>
  <c r="F93" i="29"/>
  <c r="F92" i="29"/>
  <c r="F91" i="29"/>
  <c r="H91" i="29" s="1"/>
  <c r="F90" i="29"/>
  <c r="H90" i="29" s="1"/>
  <c r="F89" i="29"/>
  <c r="F88" i="29"/>
  <c r="F86" i="29"/>
  <c r="H86" i="29" s="1"/>
  <c r="F85" i="29"/>
  <c r="H85" i="29" s="1"/>
  <c r="F84" i="29"/>
  <c r="F83" i="29"/>
  <c r="F81" i="29"/>
  <c r="F80" i="29"/>
  <c r="F79" i="29"/>
  <c r="F78" i="29"/>
  <c r="F76" i="29"/>
  <c r="F73" i="29"/>
  <c r="F72" i="29"/>
  <c r="F71" i="29"/>
  <c r="F70" i="29"/>
  <c r="F69" i="29"/>
  <c r="F67" i="29"/>
  <c r="F66" i="29"/>
  <c r="F64" i="29"/>
  <c r="F63" i="29"/>
  <c r="F61" i="29"/>
  <c r="F59" i="29"/>
  <c r="F57" i="29"/>
  <c r="F56" i="29"/>
  <c r="F55" i="29"/>
  <c r="F54" i="29"/>
  <c r="F53" i="29"/>
  <c r="F51" i="29"/>
  <c r="F50" i="29"/>
  <c r="F49" i="29"/>
  <c r="F48" i="29"/>
  <c r="F47" i="29"/>
  <c r="F45" i="29"/>
  <c r="F42" i="29"/>
  <c r="F40" i="29"/>
  <c r="F39" i="29"/>
  <c r="F37" i="29"/>
  <c r="F33" i="29"/>
  <c r="F32" i="29"/>
  <c r="F31" i="29"/>
  <c r="F30" i="29"/>
  <c r="F29" i="29"/>
  <c r="F27" i="29"/>
  <c r="F26" i="29"/>
  <c r="F25" i="29"/>
  <c r="F24" i="29"/>
  <c r="F23" i="29"/>
  <c r="F22" i="29"/>
  <c r="F21" i="29"/>
  <c r="F20" i="29"/>
  <c r="F19" i="29"/>
  <c r="F15" i="29"/>
  <c r="F13" i="29"/>
  <c r="F12" i="29"/>
  <c r="F97" i="28"/>
  <c r="H97" i="28" s="1"/>
  <c r="F95" i="28"/>
  <c r="F94" i="28"/>
  <c r="H94" i="28" s="1"/>
  <c r="F93" i="28"/>
  <c r="H93" i="28" s="1"/>
  <c r="F92" i="28"/>
  <c r="H92" i="28" s="1"/>
  <c r="F91" i="28"/>
  <c r="F90" i="28"/>
  <c r="H90" i="28" s="1"/>
  <c r="F89" i="28"/>
  <c r="H89" i="28" s="1"/>
  <c r="F88" i="28"/>
  <c r="H88" i="28" s="1"/>
  <c r="F86" i="28"/>
  <c r="F85" i="28"/>
  <c r="H85" i="28" s="1"/>
  <c r="F84" i="28"/>
  <c r="H84" i="28" s="1"/>
  <c r="F83" i="28"/>
  <c r="H83" i="28" s="1"/>
  <c r="F81" i="28"/>
  <c r="F80" i="28"/>
  <c r="H80" i="28" s="1"/>
  <c r="F79" i="28"/>
  <c r="H79" i="28" s="1"/>
  <c r="F78" i="28"/>
  <c r="H78" i="28" s="1"/>
  <c r="F76" i="28"/>
  <c r="F73" i="28"/>
  <c r="H73" i="28" s="1"/>
  <c r="F72" i="28"/>
  <c r="H72" i="28" s="1"/>
  <c r="F71" i="28"/>
  <c r="H71" i="28" s="1"/>
  <c r="F70" i="28"/>
  <c r="H70" i="28" s="1"/>
  <c r="F69" i="28"/>
  <c r="H69" i="28" s="1"/>
  <c r="F67" i="28"/>
  <c r="H67" i="28" s="1"/>
  <c r="F66" i="28"/>
  <c r="H66" i="28" s="1"/>
  <c r="F64" i="28"/>
  <c r="H64" i="28" s="1"/>
  <c r="F63" i="28"/>
  <c r="H63" i="28" s="1"/>
  <c r="F61" i="28"/>
  <c r="H61" i="28" s="1"/>
  <c r="F59" i="28"/>
  <c r="H59" i="28" s="1"/>
  <c r="F57" i="28"/>
  <c r="H57" i="28" s="1"/>
  <c r="F56" i="28"/>
  <c r="H56" i="28" s="1"/>
  <c r="F55" i="28"/>
  <c r="H55" i="28" s="1"/>
  <c r="F54" i="28"/>
  <c r="H54" i="28" s="1"/>
  <c r="F53" i="28"/>
  <c r="H53" i="28" s="1"/>
  <c r="F51" i="28"/>
  <c r="H51" i="28" s="1"/>
  <c r="F50" i="28"/>
  <c r="H50" i="28" s="1"/>
  <c r="F49" i="28"/>
  <c r="H49" i="28" s="1"/>
  <c r="F48" i="28"/>
  <c r="H48" i="28" s="1"/>
  <c r="F47" i="28"/>
  <c r="H47" i="28" s="1"/>
  <c r="F45" i="28"/>
  <c r="H45" i="28" s="1"/>
  <c r="F42" i="28"/>
  <c r="H42" i="28" s="1"/>
  <c r="F40" i="28"/>
  <c r="H40" i="28" s="1"/>
  <c r="F39" i="28"/>
  <c r="H39" i="28" s="1"/>
  <c r="F37" i="28"/>
  <c r="H37" i="28" s="1"/>
  <c r="F33" i="28"/>
  <c r="H33" i="28" s="1"/>
  <c r="F32" i="28"/>
  <c r="H32" i="28" s="1"/>
  <c r="F31" i="28"/>
  <c r="H31" i="28" s="1"/>
  <c r="F30" i="28"/>
  <c r="H30" i="28" s="1"/>
  <c r="F29" i="28"/>
  <c r="H29" i="28" s="1"/>
  <c r="F27" i="28"/>
  <c r="H27" i="28" s="1"/>
  <c r="F26" i="28"/>
  <c r="H26" i="28" s="1"/>
  <c r="F25" i="28"/>
  <c r="H25" i="28" s="1"/>
  <c r="F24" i="28"/>
  <c r="H24" i="28" s="1"/>
  <c r="F23" i="28"/>
  <c r="H23" i="28" s="1"/>
  <c r="F22" i="28"/>
  <c r="H22" i="28" s="1"/>
  <c r="F21" i="28"/>
  <c r="H21" i="28" s="1"/>
  <c r="F20" i="28"/>
  <c r="H20" i="28" s="1"/>
  <c r="F19" i="28"/>
  <c r="H19" i="28" s="1"/>
  <c r="F15" i="28"/>
  <c r="H15" i="28" s="1"/>
  <c r="F13" i="28"/>
  <c r="H13" i="28" s="1"/>
  <c r="F12" i="28"/>
  <c r="H12" i="28" s="1"/>
  <c r="F97" i="37"/>
  <c r="H97" i="37" s="1"/>
  <c r="F96" i="37"/>
  <c r="H96" i="37" s="1"/>
  <c r="F95" i="37"/>
  <c r="H95" i="37" s="1"/>
  <c r="F94" i="37"/>
  <c r="F93" i="37"/>
  <c r="H93" i="37" s="1"/>
  <c r="F92" i="37"/>
  <c r="H92" i="37" s="1"/>
  <c r="F91" i="37"/>
  <c r="H91" i="37" s="1"/>
  <c r="F90" i="37"/>
  <c r="H90" i="37" s="1"/>
  <c r="F89" i="37"/>
  <c r="H89" i="37" s="1"/>
  <c r="F87" i="37"/>
  <c r="H87" i="37" s="1"/>
  <c r="F86" i="37"/>
  <c r="H86" i="37" s="1"/>
  <c r="F85" i="37"/>
  <c r="H85" i="37" s="1"/>
  <c r="F84" i="37"/>
  <c r="F82" i="37"/>
  <c r="H82" i="37" s="1"/>
  <c r="F81" i="37"/>
  <c r="H81" i="37" s="1"/>
  <c r="F80" i="37"/>
  <c r="H80" i="37" s="1"/>
  <c r="F79" i="37"/>
  <c r="H79" i="37" s="1"/>
  <c r="F78" i="37"/>
  <c r="H78" i="37" s="1"/>
  <c r="F77" i="37"/>
  <c r="H77" i="37" s="1"/>
  <c r="F76" i="37"/>
  <c r="H76" i="37" s="1"/>
  <c r="F75" i="37"/>
  <c r="F74" i="37"/>
  <c r="H74" i="37" s="1"/>
  <c r="F72" i="37"/>
  <c r="H72" i="37" s="1"/>
  <c r="F71" i="37"/>
  <c r="H71" i="37" s="1"/>
  <c r="F69" i="37"/>
  <c r="F68" i="37"/>
  <c r="H68" i="37" s="1"/>
  <c r="F66" i="37"/>
  <c r="H66" i="37" s="1"/>
  <c r="F65" i="37"/>
  <c r="H65" i="37" s="1"/>
  <c r="F64" i="37"/>
  <c r="F63" i="37"/>
  <c r="H63" i="37" s="1"/>
  <c r="F62" i="37"/>
  <c r="H62" i="37" s="1"/>
  <c r="F61" i="37"/>
  <c r="H61" i="37" s="1"/>
  <c r="F60" i="37"/>
  <c r="F59" i="37"/>
  <c r="H59" i="37" s="1"/>
  <c r="F58" i="37"/>
  <c r="H58" i="37" s="1"/>
  <c r="F57" i="37"/>
  <c r="H57" i="37" s="1"/>
  <c r="F56" i="37"/>
  <c r="F55" i="37"/>
  <c r="H55" i="37" s="1"/>
  <c r="F54" i="37"/>
  <c r="H54" i="37" s="1"/>
  <c r="F53" i="37"/>
  <c r="H53" i="37" s="1"/>
  <c r="F52" i="37"/>
  <c r="F51" i="37"/>
  <c r="H51" i="37" s="1"/>
  <c r="F50" i="37"/>
  <c r="H50" i="37" s="1"/>
  <c r="F48" i="37"/>
  <c r="H48" i="37" s="1"/>
  <c r="F47" i="37"/>
  <c r="F46" i="37"/>
  <c r="H46" i="37" s="1"/>
  <c r="F45" i="37"/>
  <c r="H45" i="37" s="1"/>
  <c r="F44" i="37"/>
  <c r="H44" i="37" s="1"/>
  <c r="F43" i="37"/>
  <c r="F42" i="37"/>
  <c r="H42" i="37" s="1"/>
  <c r="F41" i="37"/>
  <c r="H41" i="37" s="1"/>
  <c r="F40" i="37"/>
  <c r="H40" i="37" s="1"/>
  <c r="F39" i="37"/>
  <c r="F38" i="37"/>
  <c r="H38" i="37" s="1"/>
  <c r="F37" i="37"/>
  <c r="H37" i="37" s="1"/>
  <c r="F36" i="37"/>
  <c r="H36" i="37" s="1"/>
  <c r="F35" i="37"/>
  <c r="F34" i="37"/>
  <c r="H34" i="37" s="1"/>
  <c r="F33" i="37"/>
  <c r="H33" i="37" s="1"/>
  <c r="F32" i="37"/>
  <c r="H32" i="37" s="1"/>
  <c r="F31" i="37"/>
  <c r="F30" i="37"/>
  <c r="H30" i="37" s="1"/>
  <c r="F29" i="37"/>
  <c r="H29" i="37" s="1"/>
  <c r="F27" i="37"/>
  <c r="H27" i="37" s="1"/>
  <c r="F26" i="37"/>
  <c r="F25" i="37"/>
  <c r="H25" i="37" s="1"/>
  <c r="F24" i="37"/>
  <c r="H24" i="37" s="1"/>
  <c r="F23" i="37"/>
  <c r="H23" i="37" s="1"/>
  <c r="F21" i="37"/>
  <c r="F20" i="37"/>
  <c r="H20" i="37" s="1"/>
  <c r="F19" i="37"/>
  <c r="H19" i="37" s="1"/>
  <c r="F18" i="37"/>
  <c r="H18" i="37" s="1"/>
  <c r="F17" i="37"/>
  <c r="F16" i="37"/>
  <c r="F15" i="37"/>
  <c r="F14" i="37"/>
  <c r="H14" i="37" s="1"/>
  <c r="F12" i="37"/>
  <c r="H12" i="37" s="1"/>
  <c r="F97" i="36"/>
  <c r="H97" i="36" s="1"/>
  <c r="F96" i="36"/>
  <c r="H96" i="36" s="1"/>
  <c r="F95" i="36"/>
  <c r="H95" i="36" s="1"/>
  <c r="F94" i="36"/>
  <c r="H94" i="36" s="1"/>
  <c r="F93" i="36"/>
  <c r="H93" i="36" s="1"/>
  <c r="F92" i="36"/>
  <c r="H92" i="36" s="1"/>
  <c r="F91" i="36"/>
  <c r="H91" i="36" s="1"/>
  <c r="F90" i="36"/>
  <c r="H90" i="36" s="1"/>
  <c r="F89" i="36"/>
  <c r="H89" i="36" s="1"/>
  <c r="F87" i="36"/>
  <c r="H87" i="36" s="1"/>
  <c r="F86" i="36"/>
  <c r="H86" i="36" s="1"/>
  <c r="F85" i="36"/>
  <c r="H85" i="36" s="1"/>
  <c r="F84" i="36"/>
  <c r="H84" i="36" s="1"/>
  <c r="F82" i="36"/>
  <c r="H82" i="36" s="1"/>
  <c r="F81" i="36"/>
  <c r="H81" i="36" s="1"/>
  <c r="F80" i="36"/>
  <c r="H80" i="36" s="1"/>
  <c r="F79" i="36"/>
  <c r="H79" i="36" s="1"/>
  <c r="F78" i="36"/>
  <c r="H78" i="36" s="1"/>
  <c r="F77" i="36"/>
  <c r="H77" i="36" s="1"/>
  <c r="F76" i="36"/>
  <c r="H76" i="36" s="1"/>
  <c r="F75" i="36"/>
  <c r="H75" i="36" s="1"/>
  <c r="F74" i="36"/>
  <c r="H74" i="36" s="1"/>
  <c r="F72" i="36"/>
  <c r="H72" i="36" s="1"/>
  <c r="F71" i="36"/>
  <c r="H71" i="36" s="1"/>
  <c r="F69" i="36"/>
  <c r="H69" i="36" s="1"/>
  <c r="F68" i="36"/>
  <c r="H68" i="36" s="1"/>
  <c r="F66" i="36"/>
  <c r="H66" i="36" s="1"/>
  <c r="F65" i="36"/>
  <c r="H65" i="36" s="1"/>
  <c r="F64" i="36"/>
  <c r="H64" i="36" s="1"/>
  <c r="F63" i="36"/>
  <c r="H63" i="36" s="1"/>
  <c r="F62" i="36"/>
  <c r="H62" i="36" s="1"/>
  <c r="F61" i="36"/>
  <c r="H61" i="36" s="1"/>
  <c r="F60" i="36"/>
  <c r="H60" i="36" s="1"/>
  <c r="F59" i="36"/>
  <c r="H59" i="36" s="1"/>
  <c r="F58" i="36"/>
  <c r="H58" i="36" s="1"/>
  <c r="F57" i="36"/>
  <c r="H57" i="36" s="1"/>
  <c r="F56" i="36"/>
  <c r="H56" i="36" s="1"/>
  <c r="F55" i="36"/>
  <c r="H55" i="36" s="1"/>
  <c r="F54" i="36"/>
  <c r="H54" i="36" s="1"/>
  <c r="F53" i="36"/>
  <c r="H53" i="36" s="1"/>
  <c r="F52" i="36"/>
  <c r="H52" i="36" s="1"/>
  <c r="F51" i="36"/>
  <c r="H51" i="36" s="1"/>
  <c r="F50" i="36"/>
  <c r="H50" i="36" s="1"/>
  <c r="F48" i="36"/>
  <c r="H48" i="36" s="1"/>
  <c r="F47" i="36"/>
  <c r="H47" i="36" s="1"/>
  <c r="F46" i="36"/>
  <c r="H46" i="36" s="1"/>
  <c r="F45" i="36"/>
  <c r="H45" i="36" s="1"/>
  <c r="F44" i="36"/>
  <c r="H44" i="36" s="1"/>
  <c r="F43" i="36"/>
  <c r="H43" i="36" s="1"/>
  <c r="F42" i="36"/>
  <c r="H42" i="36" s="1"/>
  <c r="F41" i="36"/>
  <c r="H41" i="36" s="1"/>
  <c r="F40" i="36"/>
  <c r="H40" i="36" s="1"/>
  <c r="F39" i="36"/>
  <c r="H39" i="36" s="1"/>
  <c r="F38" i="36"/>
  <c r="H38" i="36" s="1"/>
  <c r="F37" i="36"/>
  <c r="H37" i="36" s="1"/>
  <c r="F36" i="36"/>
  <c r="H36" i="36" s="1"/>
  <c r="F35" i="36"/>
  <c r="H35" i="36" s="1"/>
  <c r="F34" i="36"/>
  <c r="H34" i="36" s="1"/>
  <c r="F33" i="36"/>
  <c r="H33" i="36" s="1"/>
  <c r="F32" i="36"/>
  <c r="H32" i="36" s="1"/>
  <c r="F31" i="36"/>
  <c r="H31" i="36" s="1"/>
  <c r="F30" i="36"/>
  <c r="H30" i="36" s="1"/>
  <c r="F29" i="36"/>
  <c r="H29" i="36" s="1"/>
  <c r="F27" i="36"/>
  <c r="H27" i="36" s="1"/>
  <c r="F26" i="36"/>
  <c r="H26" i="36" s="1"/>
  <c r="F25" i="36"/>
  <c r="H25" i="36" s="1"/>
  <c r="F24" i="36"/>
  <c r="H24" i="36" s="1"/>
  <c r="F23" i="36"/>
  <c r="H23" i="36" s="1"/>
  <c r="F21" i="36"/>
  <c r="H21" i="36" s="1"/>
  <c r="F20" i="36"/>
  <c r="H20" i="36" s="1"/>
  <c r="F19" i="36"/>
  <c r="H19" i="36" s="1"/>
  <c r="F18" i="36"/>
  <c r="H18" i="36" s="1"/>
  <c r="F17" i="36"/>
  <c r="H17" i="36" s="1"/>
  <c r="F16" i="36"/>
  <c r="H16" i="36" s="1"/>
  <c r="F15" i="36"/>
  <c r="H15" i="36" s="1"/>
  <c r="F14" i="36"/>
  <c r="H14" i="36" s="1"/>
  <c r="F12" i="36"/>
  <c r="H12" i="36" s="1"/>
  <c r="F97" i="35"/>
  <c r="H97" i="35" s="1"/>
  <c r="F96" i="35"/>
  <c r="H96" i="35" s="1"/>
  <c r="F95" i="35"/>
  <c r="H95" i="35" s="1"/>
  <c r="F94" i="35"/>
  <c r="H94" i="35" s="1"/>
  <c r="F93" i="35"/>
  <c r="H93" i="35" s="1"/>
  <c r="F92" i="35"/>
  <c r="H92" i="35" s="1"/>
  <c r="F91" i="35"/>
  <c r="H91" i="35" s="1"/>
  <c r="F90" i="35"/>
  <c r="H90" i="35" s="1"/>
  <c r="F89" i="35"/>
  <c r="H89" i="35" s="1"/>
  <c r="F87" i="35"/>
  <c r="H87" i="35" s="1"/>
  <c r="F86" i="35"/>
  <c r="H86" i="35" s="1"/>
  <c r="F85" i="35"/>
  <c r="H85" i="35" s="1"/>
  <c r="F84" i="35"/>
  <c r="H84" i="35" s="1"/>
  <c r="F82" i="35"/>
  <c r="H82" i="35" s="1"/>
  <c r="F81" i="35"/>
  <c r="H81" i="35" s="1"/>
  <c r="F80" i="35"/>
  <c r="F79" i="35"/>
  <c r="H79" i="35" s="1"/>
  <c r="F78" i="35"/>
  <c r="H78" i="35" s="1"/>
  <c r="F77" i="35"/>
  <c r="H77" i="35" s="1"/>
  <c r="F76" i="35"/>
  <c r="H76" i="35" s="1"/>
  <c r="F75" i="35"/>
  <c r="H75" i="35" s="1"/>
  <c r="F74" i="35"/>
  <c r="H74" i="35" s="1"/>
  <c r="F72" i="35"/>
  <c r="H72" i="35" s="1"/>
  <c r="F71" i="35"/>
  <c r="F69" i="35"/>
  <c r="H69" i="35" s="1"/>
  <c r="F68" i="35"/>
  <c r="H68" i="35" s="1"/>
  <c r="F66" i="35"/>
  <c r="H66" i="35" s="1"/>
  <c r="F65" i="35"/>
  <c r="H65" i="35" s="1"/>
  <c r="F64" i="35"/>
  <c r="H64" i="35" s="1"/>
  <c r="F63" i="35"/>
  <c r="H63" i="35" s="1"/>
  <c r="F62" i="35"/>
  <c r="H62" i="35" s="1"/>
  <c r="F61" i="35"/>
  <c r="F60" i="35"/>
  <c r="H60" i="35" s="1"/>
  <c r="F59" i="35"/>
  <c r="H59" i="35" s="1"/>
  <c r="F58" i="35"/>
  <c r="H58" i="35" s="1"/>
  <c r="F57" i="35"/>
  <c r="H57" i="35" s="1"/>
  <c r="F56" i="35"/>
  <c r="H56" i="35" s="1"/>
  <c r="F55" i="35"/>
  <c r="H55" i="35" s="1"/>
  <c r="F54" i="35"/>
  <c r="H54" i="35" s="1"/>
  <c r="F53" i="35"/>
  <c r="F52" i="35"/>
  <c r="H52" i="35" s="1"/>
  <c r="F51" i="35"/>
  <c r="H51" i="35" s="1"/>
  <c r="F50" i="35"/>
  <c r="H50" i="35" s="1"/>
  <c r="F48" i="35"/>
  <c r="F47" i="35"/>
  <c r="H47" i="35" s="1"/>
  <c r="F46" i="35"/>
  <c r="H46" i="35" s="1"/>
  <c r="F45" i="35"/>
  <c r="H45" i="35" s="1"/>
  <c r="F44" i="35"/>
  <c r="F43" i="35"/>
  <c r="H43" i="35" s="1"/>
  <c r="F42" i="35"/>
  <c r="H42" i="35" s="1"/>
  <c r="F41" i="35"/>
  <c r="H41" i="35" s="1"/>
  <c r="F40" i="35"/>
  <c r="H40" i="35" s="1"/>
  <c r="F39" i="35"/>
  <c r="H39" i="35" s="1"/>
  <c r="F38" i="35"/>
  <c r="H38" i="35" s="1"/>
  <c r="F37" i="35"/>
  <c r="H37" i="35" s="1"/>
  <c r="F36" i="35"/>
  <c r="F35" i="35"/>
  <c r="H35" i="35" s="1"/>
  <c r="F34" i="35"/>
  <c r="H34" i="35" s="1"/>
  <c r="F33" i="35"/>
  <c r="H33" i="35" s="1"/>
  <c r="F32" i="35"/>
  <c r="F31" i="35"/>
  <c r="H31" i="35" s="1"/>
  <c r="F30" i="35"/>
  <c r="H30" i="35" s="1"/>
  <c r="F29" i="35"/>
  <c r="H29" i="35" s="1"/>
  <c r="F27" i="35"/>
  <c r="F26" i="35"/>
  <c r="H26" i="35" s="1"/>
  <c r="F25" i="35"/>
  <c r="H25" i="35" s="1"/>
  <c r="F24" i="35"/>
  <c r="H24" i="35" s="1"/>
  <c r="F23" i="35"/>
  <c r="H23" i="35" s="1"/>
  <c r="F21" i="35"/>
  <c r="H21" i="35" s="1"/>
  <c r="F20" i="35"/>
  <c r="H20" i="35" s="1"/>
  <c r="F19" i="35"/>
  <c r="H19" i="35" s="1"/>
  <c r="F18" i="35"/>
  <c r="F17" i="35"/>
  <c r="H17" i="35" s="1"/>
  <c r="F16" i="35"/>
  <c r="H16" i="35" s="1"/>
  <c r="F15" i="35"/>
  <c r="H15" i="35" s="1"/>
  <c r="F14" i="35"/>
  <c r="F12" i="35"/>
  <c r="F97" i="44"/>
  <c r="H97" i="44" s="1"/>
  <c r="F96" i="44"/>
  <c r="H96" i="44" s="1"/>
  <c r="F95" i="44"/>
  <c r="H95" i="44" s="1"/>
  <c r="F94" i="44"/>
  <c r="F93" i="44"/>
  <c r="H93" i="44" s="1"/>
  <c r="F92" i="44"/>
  <c r="H92" i="44" s="1"/>
  <c r="F91" i="44"/>
  <c r="H91" i="44" s="1"/>
  <c r="F90" i="44"/>
  <c r="F89" i="44"/>
  <c r="H89" i="44" s="1"/>
  <c r="F88" i="44"/>
  <c r="H88" i="44" s="1"/>
  <c r="F87" i="44"/>
  <c r="H87" i="44" s="1"/>
  <c r="F86" i="44"/>
  <c r="F85" i="44"/>
  <c r="H85" i="44" s="1"/>
  <c r="F84" i="44"/>
  <c r="H84" i="44" s="1"/>
  <c r="F83" i="44"/>
  <c r="H83" i="44" s="1"/>
  <c r="F82" i="44"/>
  <c r="F81" i="44"/>
  <c r="H81" i="44" s="1"/>
  <c r="F80" i="44"/>
  <c r="H80" i="44" s="1"/>
  <c r="F79" i="44"/>
  <c r="H79" i="44" s="1"/>
  <c r="F78" i="44"/>
  <c r="F77" i="44"/>
  <c r="H77" i="44" s="1"/>
  <c r="F76" i="44"/>
  <c r="H76" i="44" s="1"/>
  <c r="F75" i="44"/>
  <c r="H75" i="44" s="1"/>
  <c r="F74" i="44"/>
  <c r="F73" i="44"/>
  <c r="H73" i="44" s="1"/>
  <c r="F72" i="44"/>
  <c r="H72" i="44" s="1"/>
  <c r="F71" i="44"/>
  <c r="H71" i="44" s="1"/>
  <c r="F70" i="44"/>
  <c r="F69" i="44"/>
  <c r="H69" i="44" s="1"/>
  <c r="F68" i="44"/>
  <c r="H68" i="44" s="1"/>
  <c r="F67" i="44"/>
  <c r="H67" i="44" s="1"/>
  <c r="F66" i="44"/>
  <c r="F65" i="44"/>
  <c r="H65" i="44" s="1"/>
  <c r="F64" i="44"/>
  <c r="H64" i="44" s="1"/>
  <c r="F63" i="44"/>
  <c r="H63" i="44" s="1"/>
  <c r="F62" i="44"/>
  <c r="F61" i="44"/>
  <c r="H61" i="44" s="1"/>
  <c r="F60" i="44"/>
  <c r="H60" i="44" s="1"/>
  <c r="F59" i="44"/>
  <c r="H59" i="44" s="1"/>
  <c r="F58" i="44"/>
  <c r="F57" i="44"/>
  <c r="H57" i="44" s="1"/>
  <c r="F56" i="44"/>
  <c r="H56" i="44" s="1"/>
  <c r="F55" i="44"/>
  <c r="H55" i="44" s="1"/>
  <c r="F54" i="44"/>
  <c r="F53" i="44"/>
  <c r="H53" i="44" s="1"/>
  <c r="F52" i="44"/>
  <c r="H52" i="44" s="1"/>
  <c r="F51" i="44"/>
  <c r="H51" i="44" s="1"/>
  <c r="F50" i="44"/>
  <c r="F49" i="44"/>
  <c r="H49" i="44" s="1"/>
  <c r="F48" i="44"/>
  <c r="H48" i="44" s="1"/>
  <c r="F47" i="44"/>
  <c r="H47" i="44" s="1"/>
  <c r="F45" i="44"/>
  <c r="H45" i="44" s="1"/>
  <c r="F44" i="44"/>
  <c r="H44" i="44" s="1"/>
  <c r="F43" i="44"/>
  <c r="H43" i="44" s="1"/>
  <c r="F42" i="44"/>
  <c r="F41" i="44"/>
  <c r="H41" i="44" s="1"/>
  <c r="F40" i="44"/>
  <c r="H40" i="44" s="1"/>
  <c r="F39" i="44"/>
  <c r="H39" i="44" s="1"/>
  <c r="F38" i="44"/>
  <c r="F37" i="44"/>
  <c r="H37" i="44" s="1"/>
  <c r="F36" i="44"/>
  <c r="H36" i="44" s="1"/>
  <c r="F35" i="44"/>
  <c r="H35" i="44" s="1"/>
  <c r="F34" i="44"/>
  <c r="F33" i="44"/>
  <c r="H33" i="44" s="1"/>
  <c r="F32" i="44"/>
  <c r="H32" i="44" s="1"/>
  <c r="F31" i="44"/>
  <c r="H31" i="44" s="1"/>
  <c r="F30" i="44"/>
  <c r="F29" i="44"/>
  <c r="H29" i="44" s="1"/>
  <c r="F28" i="44"/>
  <c r="H28" i="44" s="1"/>
  <c r="F27" i="44"/>
  <c r="H27" i="44" s="1"/>
  <c r="F26" i="44"/>
  <c r="F25" i="44"/>
  <c r="H25" i="44" s="1"/>
  <c r="F24" i="44"/>
  <c r="H24" i="44" s="1"/>
  <c r="F23" i="44"/>
  <c r="H23" i="44" s="1"/>
  <c r="F22" i="44"/>
  <c r="F21" i="44"/>
  <c r="H21" i="44" s="1"/>
  <c r="F20" i="44"/>
  <c r="H20" i="44" s="1"/>
  <c r="F19" i="44"/>
  <c r="H19" i="44" s="1"/>
  <c r="F18" i="44"/>
  <c r="F17" i="44"/>
  <c r="H17" i="44" s="1"/>
  <c r="F16" i="44"/>
  <c r="H16" i="44" s="1"/>
  <c r="F15" i="44"/>
  <c r="H15" i="44" s="1"/>
  <c r="F14" i="44"/>
  <c r="F13" i="44"/>
  <c r="H13" i="44" s="1"/>
  <c r="F12" i="44"/>
  <c r="H12" i="44" s="1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H33" i="43" s="1"/>
  <c r="F32" i="43"/>
  <c r="H32" i="43" s="1"/>
  <c r="F31" i="43"/>
  <c r="H31" i="43" s="1"/>
  <c r="F30" i="43"/>
  <c r="H30" i="43" s="1"/>
  <c r="F29" i="43"/>
  <c r="H29" i="43" s="1"/>
  <c r="F28" i="43"/>
  <c r="H28" i="43" s="1"/>
  <c r="F27" i="43"/>
  <c r="H27" i="43" s="1"/>
  <c r="F26" i="43"/>
  <c r="F25" i="43"/>
  <c r="H25" i="43" s="1"/>
  <c r="F24" i="43"/>
  <c r="F23" i="43"/>
  <c r="H23" i="43" s="1"/>
  <c r="F22" i="43"/>
  <c r="H22" i="43" s="1"/>
  <c r="F21" i="43"/>
  <c r="H21" i="43" s="1"/>
  <c r="F20" i="43"/>
  <c r="H20" i="43" s="1"/>
  <c r="F19" i="43"/>
  <c r="H19" i="43" s="1"/>
  <c r="F18" i="43"/>
  <c r="H18" i="43" s="1"/>
  <c r="F17" i="43"/>
  <c r="H17" i="43" s="1"/>
  <c r="F16" i="43"/>
  <c r="F15" i="43"/>
  <c r="H15" i="43" s="1"/>
  <c r="F14" i="43"/>
  <c r="H14" i="43" s="1"/>
  <c r="F13" i="43"/>
  <c r="H13" i="43" s="1"/>
  <c r="F12" i="43"/>
  <c r="H12" i="43" s="1"/>
  <c r="F97" i="42"/>
  <c r="F96" i="42"/>
  <c r="H96" i="42" s="1"/>
  <c r="F95" i="42"/>
  <c r="F94" i="42"/>
  <c r="H94" i="42" s="1"/>
  <c r="F93" i="42"/>
  <c r="F92" i="42"/>
  <c r="H92" i="42" s="1"/>
  <c r="F91" i="42"/>
  <c r="F90" i="42"/>
  <c r="H90" i="42" s="1"/>
  <c r="F89" i="42"/>
  <c r="F88" i="42"/>
  <c r="H88" i="42" s="1"/>
  <c r="F87" i="42"/>
  <c r="F86" i="42"/>
  <c r="H86" i="42" s="1"/>
  <c r="F85" i="42"/>
  <c r="F84" i="42"/>
  <c r="H84" i="42" s="1"/>
  <c r="F83" i="42"/>
  <c r="F82" i="42"/>
  <c r="H82" i="42" s="1"/>
  <c r="F81" i="42"/>
  <c r="F80" i="42"/>
  <c r="H80" i="42" s="1"/>
  <c r="F79" i="42"/>
  <c r="F78" i="42"/>
  <c r="H78" i="42" s="1"/>
  <c r="F77" i="42"/>
  <c r="F76" i="42"/>
  <c r="H76" i="42" s="1"/>
  <c r="F75" i="42"/>
  <c r="F74" i="42"/>
  <c r="H74" i="42" s="1"/>
  <c r="F73" i="42"/>
  <c r="F72" i="42"/>
  <c r="H72" i="42" s="1"/>
  <c r="F71" i="42"/>
  <c r="F70" i="42"/>
  <c r="H70" i="42" s="1"/>
  <c r="F69" i="42"/>
  <c r="F68" i="42"/>
  <c r="H68" i="42" s="1"/>
  <c r="F67" i="42"/>
  <c r="F66" i="42"/>
  <c r="H66" i="42" s="1"/>
  <c r="F65" i="42"/>
  <c r="F64" i="42"/>
  <c r="F63" i="42"/>
  <c r="H63" i="42" s="1"/>
  <c r="F62" i="42"/>
  <c r="F61" i="42"/>
  <c r="H61" i="42" s="1"/>
  <c r="F60" i="42"/>
  <c r="F59" i="42"/>
  <c r="H59" i="42" s="1"/>
  <c r="F58" i="42"/>
  <c r="F57" i="42"/>
  <c r="H57" i="42" s="1"/>
  <c r="F56" i="42"/>
  <c r="F55" i="42"/>
  <c r="H55" i="42" s="1"/>
  <c r="F54" i="42"/>
  <c r="F53" i="42"/>
  <c r="H53" i="42" s="1"/>
  <c r="F52" i="42"/>
  <c r="F51" i="42"/>
  <c r="H51" i="42" s="1"/>
  <c r="F50" i="42"/>
  <c r="F49" i="42"/>
  <c r="H49" i="42" s="1"/>
  <c r="F48" i="42"/>
  <c r="F47" i="42"/>
  <c r="H47" i="42" s="1"/>
  <c r="F45" i="42"/>
  <c r="H45" i="42" s="1"/>
  <c r="F44" i="42"/>
  <c r="F43" i="42"/>
  <c r="H43" i="42" s="1"/>
  <c r="F42" i="42"/>
  <c r="F41" i="42"/>
  <c r="H41" i="42" s="1"/>
  <c r="F40" i="42"/>
  <c r="F39" i="42"/>
  <c r="H39" i="42" s="1"/>
  <c r="F38" i="42"/>
  <c r="F37" i="42"/>
  <c r="H37" i="42" s="1"/>
  <c r="F36" i="42"/>
  <c r="F35" i="42"/>
  <c r="H35" i="42" s="1"/>
  <c r="F34" i="42"/>
  <c r="F33" i="42"/>
  <c r="H33" i="42" s="1"/>
  <c r="F32" i="42"/>
  <c r="F31" i="42"/>
  <c r="H31" i="42" s="1"/>
  <c r="F30" i="42"/>
  <c r="F29" i="42"/>
  <c r="H29" i="42" s="1"/>
  <c r="F28" i="42"/>
  <c r="F27" i="42"/>
  <c r="H27" i="42" s="1"/>
  <c r="F26" i="42"/>
  <c r="F25" i="42"/>
  <c r="H25" i="42" s="1"/>
  <c r="F24" i="42"/>
  <c r="F23" i="42"/>
  <c r="H23" i="42" s="1"/>
  <c r="F22" i="42"/>
  <c r="F21" i="42"/>
  <c r="H21" i="42" s="1"/>
  <c r="F20" i="42"/>
  <c r="F19" i="42"/>
  <c r="H19" i="42" s="1"/>
  <c r="F18" i="42"/>
  <c r="F17" i="42"/>
  <c r="H17" i="42" s="1"/>
  <c r="F16" i="42"/>
  <c r="F15" i="42"/>
  <c r="H15" i="42" s="1"/>
  <c r="F14" i="42"/>
  <c r="F13" i="42"/>
  <c r="H13" i="42" s="1"/>
  <c r="F12" i="42"/>
  <c r="F97" i="51"/>
  <c r="H97" i="51" s="1"/>
  <c r="F96" i="51"/>
  <c r="H96" i="51" s="1"/>
  <c r="F95" i="51"/>
  <c r="H95" i="51" s="1"/>
  <c r="F94" i="51"/>
  <c r="H94" i="51" s="1"/>
  <c r="F93" i="51"/>
  <c r="H93" i="51" s="1"/>
  <c r="F92" i="51"/>
  <c r="H92" i="51" s="1"/>
  <c r="F91" i="51"/>
  <c r="H91" i="51" s="1"/>
  <c r="F90" i="51"/>
  <c r="H90" i="51" s="1"/>
  <c r="F89" i="51"/>
  <c r="H89" i="51" s="1"/>
  <c r="F88" i="51"/>
  <c r="H88" i="51" s="1"/>
  <c r="F87" i="51"/>
  <c r="H87" i="51" s="1"/>
  <c r="F86" i="51"/>
  <c r="H86" i="51" s="1"/>
  <c r="F85" i="51"/>
  <c r="H85" i="51" s="1"/>
  <c r="F84" i="51"/>
  <c r="H84" i="51" s="1"/>
  <c r="F83" i="51"/>
  <c r="H83" i="51" s="1"/>
  <c r="F82" i="51"/>
  <c r="H82" i="51" s="1"/>
  <c r="F81" i="51"/>
  <c r="H81" i="51" s="1"/>
  <c r="F80" i="51"/>
  <c r="H80" i="51" s="1"/>
  <c r="F79" i="51"/>
  <c r="H79" i="51" s="1"/>
  <c r="F78" i="51"/>
  <c r="H78" i="51" s="1"/>
  <c r="F77" i="51"/>
  <c r="H77" i="51" s="1"/>
  <c r="F76" i="51"/>
  <c r="H76" i="51" s="1"/>
  <c r="F74" i="51"/>
  <c r="H74" i="51" s="1"/>
  <c r="F73" i="51"/>
  <c r="H73" i="51" s="1"/>
  <c r="F72" i="51"/>
  <c r="H72" i="51" s="1"/>
  <c r="F71" i="51"/>
  <c r="H71" i="51" s="1"/>
  <c r="F70" i="51"/>
  <c r="H70" i="51" s="1"/>
  <c r="F69" i="51"/>
  <c r="H69" i="51" s="1"/>
  <c r="F68" i="51"/>
  <c r="H68" i="51" s="1"/>
  <c r="F67" i="51"/>
  <c r="H67" i="51" s="1"/>
  <c r="F66" i="51"/>
  <c r="H66" i="51" s="1"/>
  <c r="F65" i="51"/>
  <c r="H65" i="51" s="1"/>
  <c r="F64" i="51"/>
  <c r="H64" i="51" s="1"/>
  <c r="F63" i="51"/>
  <c r="H63" i="51" s="1"/>
  <c r="F62" i="51"/>
  <c r="H62" i="51" s="1"/>
  <c r="F61" i="51"/>
  <c r="H61" i="51" s="1"/>
  <c r="F60" i="51"/>
  <c r="H60" i="51" s="1"/>
  <c r="F59" i="51"/>
  <c r="H59" i="51" s="1"/>
  <c r="F58" i="51"/>
  <c r="H58" i="51" s="1"/>
  <c r="F57" i="51"/>
  <c r="H57" i="51" s="1"/>
  <c r="F56" i="51"/>
  <c r="H56" i="51" s="1"/>
  <c r="F55" i="51"/>
  <c r="H55" i="51" s="1"/>
  <c r="F54" i="51"/>
  <c r="H54" i="51" s="1"/>
  <c r="F53" i="51"/>
  <c r="H53" i="51" s="1"/>
  <c r="F51" i="51"/>
  <c r="H51" i="51" s="1"/>
  <c r="F50" i="51"/>
  <c r="H50" i="51" s="1"/>
  <c r="F49" i="51"/>
  <c r="H49" i="51" s="1"/>
  <c r="F48" i="51"/>
  <c r="H48" i="51" s="1"/>
  <c r="F47" i="51"/>
  <c r="H47" i="51" s="1"/>
  <c r="F45" i="51"/>
  <c r="H45" i="51" s="1"/>
  <c r="F44" i="51"/>
  <c r="H44" i="51" s="1"/>
  <c r="F42" i="51"/>
  <c r="H42" i="51" s="1"/>
  <c r="F41" i="51"/>
  <c r="H41" i="51" s="1"/>
  <c r="F40" i="51"/>
  <c r="H40" i="51" s="1"/>
  <c r="F39" i="51"/>
  <c r="H39" i="51" s="1"/>
  <c r="F38" i="51"/>
  <c r="H38" i="51" s="1"/>
  <c r="F37" i="51"/>
  <c r="H37" i="51" s="1"/>
  <c r="F36" i="51"/>
  <c r="H36" i="51" s="1"/>
  <c r="F35" i="51"/>
  <c r="H35" i="51" s="1"/>
  <c r="F34" i="51"/>
  <c r="H34" i="51" s="1"/>
  <c r="F33" i="51"/>
  <c r="H33" i="51" s="1"/>
  <c r="F32" i="51"/>
  <c r="H32" i="51" s="1"/>
  <c r="F31" i="51"/>
  <c r="H31" i="51" s="1"/>
  <c r="F30" i="51"/>
  <c r="H30" i="51" s="1"/>
  <c r="F29" i="51"/>
  <c r="H29" i="51" s="1"/>
  <c r="F28" i="51"/>
  <c r="H28" i="51" s="1"/>
  <c r="F27" i="51"/>
  <c r="H27" i="51" s="1"/>
  <c r="F26" i="51"/>
  <c r="H26" i="51" s="1"/>
  <c r="F25" i="51"/>
  <c r="H25" i="51" s="1"/>
  <c r="F24" i="51"/>
  <c r="H24" i="51" s="1"/>
  <c r="F23" i="51"/>
  <c r="H23" i="51" s="1"/>
  <c r="F22" i="51"/>
  <c r="H22" i="51" s="1"/>
  <c r="F21" i="51"/>
  <c r="H21" i="51" s="1"/>
  <c r="F20" i="51"/>
  <c r="H20" i="51" s="1"/>
  <c r="F19" i="51"/>
  <c r="H19" i="51" s="1"/>
  <c r="F18" i="51"/>
  <c r="H18" i="51" s="1"/>
  <c r="F17" i="51"/>
  <c r="H17" i="51" s="1"/>
  <c r="F16" i="51"/>
  <c r="H16" i="51" s="1"/>
  <c r="F15" i="51"/>
  <c r="H15" i="51" s="1"/>
  <c r="F14" i="51"/>
  <c r="H14" i="51" s="1"/>
  <c r="F13" i="51"/>
  <c r="H13" i="51" s="1"/>
  <c r="F12" i="51"/>
  <c r="H12" i="51" s="1"/>
  <c r="F97" i="50"/>
  <c r="H97" i="50" s="1"/>
  <c r="F96" i="50"/>
  <c r="H96" i="50" s="1"/>
  <c r="F95" i="50"/>
  <c r="F94" i="50"/>
  <c r="F93" i="50"/>
  <c r="H93" i="50" s="1"/>
  <c r="F92" i="50"/>
  <c r="F91" i="50"/>
  <c r="H91" i="50" s="1"/>
  <c r="F90" i="50"/>
  <c r="F89" i="50"/>
  <c r="H89" i="50" s="1"/>
  <c r="F88" i="50"/>
  <c r="H88" i="50" s="1"/>
  <c r="F87" i="50"/>
  <c r="F86" i="50"/>
  <c r="F85" i="50"/>
  <c r="H85" i="50" s="1"/>
  <c r="F84" i="50"/>
  <c r="F83" i="50"/>
  <c r="H83" i="50" s="1"/>
  <c r="F82" i="50"/>
  <c r="H82" i="50" s="1"/>
  <c r="F81" i="50"/>
  <c r="H81" i="50" s="1"/>
  <c r="F80" i="50"/>
  <c r="F79" i="50"/>
  <c r="H79" i="50" s="1"/>
  <c r="F78" i="50"/>
  <c r="H78" i="50" s="1"/>
  <c r="F77" i="50"/>
  <c r="H77" i="50" s="1"/>
  <c r="F76" i="50"/>
  <c r="F74" i="50"/>
  <c r="H74" i="50" s="1"/>
  <c r="F73" i="50"/>
  <c r="H73" i="50" s="1"/>
  <c r="F72" i="50"/>
  <c r="H72" i="50" s="1"/>
  <c r="F71" i="50"/>
  <c r="F70" i="50"/>
  <c r="H70" i="50" s="1"/>
  <c r="F69" i="50"/>
  <c r="H69" i="50" s="1"/>
  <c r="F68" i="50"/>
  <c r="H68" i="50" s="1"/>
  <c r="F67" i="50"/>
  <c r="F66" i="50"/>
  <c r="H66" i="50" s="1"/>
  <c r="F65" i="50"/>
  <c r="H65" i="50" s="1"/>
  <c r="F64" i="50"/>
  <c r="H64" i="50" s="1"/>
  <c r="F63" i="50"/>
  <c r="F62" i="50"/>
  <c r="H62" i="50" s="1"/>
  <c r="F61" i="50"/>
  <c r="H61" i="50" s="1"/>
  <c r="F60" i="50"/>
  <c r="H60" i="50" s="1"/>
  <c r="F59" i="50"/>
  <c r="F58" i="50"/>
  <c r="H58" i="50" s="1"/>
  <c r="F57" i="50"/>
  <c r="H57" i="50" s="1"/>
  <c r="F56" i="50"/>
  <c r="H56" i="50" s="1"/>
  <c r="F55" i="50"/>
  <c r="F54" i="50"/>
  <c r="H54" i="50" s="1"/>
  <c r="F53" i="50"/>
  <c r="H53" i="50" s="1"/>
  <c r="F51" i="50"/>
  <c r="H51" i="50" s="1"/>
  <c r="F50" i="50"/>
  <c r="F49" i="50"/>
  <c r="H49" i="50" s="1"/>
  <c r="F48" i="50"/>
  <c r="H48" i="50" s="1"/>
  <c r="F47" i="50"/>
  <c r="H47" i="50" s="1"/>
  <c r="F45" i="50"/>
  <c r="F44" i="50"/>
  <c r="H44" i="50" s="1"/>
  <c r="F42" i="50"/>
  <c r="H42" i="50" s="1"/>
  <c r="F41" i="50"/>
  <c r="H41" i="50" s="1"/>
  <c r="F40" i="50"/>
  <c r="F39" i="50"/>
  <c r="H39" i="50" s="1"/>
  <c r="F38" i="50"/>
  <c r="H38" i="50" s="1"/>
  <c r="F37" i="50"/>
  <c r="H37" i="50" s="1"/>
  <c r="F36" i="50"/>
  <c r="F35" i="50"/>
  <c r="H35" i="50" s="1"/>
  <c r="F34" i="50"/>
  <c r="H34" i="50" s="1"/>
  <c r="F33" i="50"/>
  <c r="H33" i="50" s="1"/>
  <c r="F32" i="50"/>
  <c r="F31" i="50"/>
  <c r="H31" i="50" s="1"/>
  <c r="F30" i="50"/>
  <c r="H30" i="50" s="1"/>
  <c r="F29" i="50"/>
  <c r="H29" i="50" s="1"/>
  <c r="F28" i="50"/>
  <c r="F27" i="50"/>
  <c r="H27" i="50" s="1"/>
  <c r="F26" i="50"/>
  <c r="H26" i="50" s="1"/>
  <c r="F25" i="50"/>
  <c r="H25" i="50" s="1"/>
  <c r="F24" i="50"/>
  <c r="F23" i="50"/>
  <c r="H23" i="50" s="1"/>
  <c r="F22" i="50"/>
  <c r="H22" i="50" s="1"/>
  <c r="F21" i="50"/>
  <c r="H21" i="50" s="1"/>
  <c r="F20" i="50"/>
  <c r="F19" i="50"/>
  <c r="H19" i="50" s="1"/>
  <c r="F18" i="50"/>
  <c r="H18" i="50" s="1"/>
  <c r="F17" i="50"/>
  <c r="H17" i="50" s="1"/>
  <c r="F16" i="50"/>
  <c r="F15" i="50"/>
  <c r="H15" i="50" s="1"/>
  <c r="F14" i="50"/>
  <c r="F13" i="50"/>
  <c r="H13" i="50" s="1"/>
  <c r="F12" i="50"/>
  <c r="F97" i="49"/>
  <c r="H97" i="49" s="1"/>
  <c r="F96" i="49"/>
  <c r="H96" i="49" s="1"/>
  <c r="F95" i="49"/>
  <c r="H95" i="49" s="1"/>
  <c r="F94" i="49"/>
  <c r="H94" i="49" s="1"/>
  <c r="F93" i="49"/>
  <c r="H93" i="49" s="1"/>
  <c r="F92" i="49"/>
  <c r="H92" i="49" s="1"/>
  <c r="F91" i="49"/>
  <c r="H91" i="49" s="1"/>
  <c r="F90" i="49"/>
  <c r="H90" i="49" s="1"/>
  <c r="F89" i="49"/>
  <c r="H89" i="49" s="1"/>
  <c r="F88" i="49"/>
  <c r="H88" i="49" s="1"/>
  <c r="F87" i="49"/>
  <c r="H87" i="49" s="1"/>
  <c r="F86" i="49"/>
  <c r="H86" i="49" s="1"/>
  <c r="F85" i="49"/>
  <c r="H85" i="49" s="1"/>
  <c r="F84" i="49"/>
  <c r="H84" i="49" s="1"/>
  <c r="F83" i="49"/>
  <c r="H83" i="49" s="1"/>
  <c r="F82" i="49"/>
  <c r="H82" i="49" s="1"/>
  <c r="F81" i="49"/>
  <c r="H81" i="49" s="1"/>
  <c r="F80" i="49"/>
  <c r="H80" i="49" s="1"/>
  <c r="F79" i="49"/>
  <c r="H79" i="49" s="1"/>
  <c r="F78" i="49"/>
  <c r="H78" i="49" s="1"/>
  <c r="F77" i="49"/>
  <c r="H77" i="49" s="1"/>
  <c r="F76" i="49"/>
  <c r="H76" i="49" s="1"/>
  <c r="F74" i="49"/>
  <c r="H74" i="49" s="1"/>
  <c r="F73" i="49"/>
  <c r="H73" i="49" s="1"/>
  <c r="F72" i="49"/>
  <c r="H72" i="49" s="1"/>
  <c r="F71" i="49"/>
  <c r="H71" i="49" s="1"/>
  <c r="F70" i="49"/>
  <c r="H70" i="49" s="1"/>
  <c r="F69" i="49"/>
  <c r="H69" i="49" s="1"/>
  <c r="F68" i="49"/>
  <c r="H68" i="49" s="1"/>
  <c r="F67" i="49"/>
  <c r="H67" i="49" s="1"/>
  <c r="F66" i="49"/>
  <c r="H66" i="49" s="1"/>
  <c r="F65" i="49"/>
  <c r="H65" i="49" s="1"/>
  <c r="F64" i="49"/>
  <c r="H64" i="49" s="1"/>
  <c r="F63" i="49"/>
  <c r="H63" i="49" s="1"/>
  <c r="F62" i="49"/>
  <c r="H62" i="49" s="1"/>
  <c r="F61" i="49"/>
  <c r="H61" i="49" s="1"/>
  <c r="F60" i="49"/>
  <c r="H60" i="49" s="1"/>
  <c r="F59" i="49"/>
  <c r="H59" i="49" s="1"/>
  <c r="F58" i="49"/>
  <c r="H58" i="49" s="1"/>
  <c r="F57" i="49"/>
  <c r="H57" i="49" s="1"/>
  <c r="F56" i="49"/>
  <c r="H56" i="49" s="1"/>
  <c r="F55" i="49"/>
  <c r="H55" i="49" s="1"/>
  <c r="F54" i="49"/>
  <c r="H54" i="49" s="1"/>
  <c r="F53" i="49"/>
  <c r="H53" i="49" s="1"/>
  <c r="F51" i="49"/>
  <c r="H51" i="49" s="1"/>
  <c r="F50" i="49"/>
  <c r="H50" i="49" s="1"/>
  <c r="F49" i="49"/>
  <c r="H49" i="49" s="1"/>
  <c r="F48" i="49"/>
  <c r="H48" i="49" s="1"/>
  <c r="F47" i="49"/>
  <c r="H47" i="49" s="1"/>
  <c r="F45" i="49"/>
  <c r="H45" i="49" s="1"/>
  <c r="F44" i="49"/>
  <c r="H44" i="49" s="1"/>
  <c r="F42" i="49"/>
  <c r="H42" i="49" s="1"/>
  <c r="F41" i="49"/>
  <c r="H41" i="49" s="1"/>
  <c r="F40" i="49"/>
  <c r="H40" i="49" s="1"/>
  <c r="F39" i="49"/>
  <c r="H39" i="49" s="1"/>
  <c r="F38" i="49"/>
  <c r="H38" i="49" s="1"/>
  <c r="F37" i="49"/>
  <c r="H37" i="49" s="1"/>
  <c r="F36" i="49"/>
  <c r="H36" i="49" s="1"/>
  <c r="F35" i="49"/>
  <c r="H35" i="49" s="1"/>
  <c r="F34" i="49"/>
  <c r="H34" i="49" s="1"/>
  <c r="F33" i="49"/>
  <c r="H33" i="49" s="1"/>
  <c r="F32" i="49"/>
  <c r="H32" i="49" s="1"/>
  <c r="F31" i="49"/>
  <c r="H31" i="49" s="1"/>
  <c r="F30" i="49"/>
  <c r="H30" i="49" s="1"/>
  <c r="F29" i="49"/>
  <c r="H29" i="49" s="1"/>
  <c r="F28" i="49"/>
  <c r="H28" i="49" s="1"/>
  <c r="F27" i="49"/>
  <c r="H27" i="49" s="1"/>
  <c r="F26" i="49"/>
  <c r="H26" i="49" s="1"/>
  <c r="F25" i="49"/>
  <c r="H25" i="49" s="1"/>
  <c r="F24" i="49"/>
  <c r="H24" i="49" s="1"/>
  <c r="F23" i="49"/>
  <c r="H23" i="49" s="1"/>
  <c r="F22" i="49"/>
  <c r="H22" i="49" s="1"/>
  <c r="F21" i="49"/>
  <c r="H21" i="49" s="1"/>
  <c r="F20" i="49"/>
  <c r="H20" i="49" s="1"/>
  <c r="F19" i="49"/>
  <c r="H19" i="49" s="1"/>
  <c r="F18" i="49"/>
  <c r="H18" i="49" s="1"/>
  <c r="F17" i="49"/>
  <c r="H17" i="49" s="1"/>
  <c r="F16" i="49"/>
  <c r="H16" i="49" s="1"/>
  <c r="F15" i="49"/>
  <c r="H15" i="49" s="1"/>
  <c r="F14" i="49"/>
  <c r="H14" i="49" s="1"/>
  <c r="F13" i="49"/>
  <c r="H13" i="49" s="1"/>
  <c r="F12" i="49"/>
  <c r="H12" i="49" s="1"/>
  <c r="H8" i="29" l="1"/>
  <c r="D67" i="24"/>
  <c r="F6" i="29"/>
  <c r="G12" i="28"/>
  <c r="G82" i="35"/>
  <c r="G18" i="35"/>
  <c r="H8" i="51"/>
  <c r="F6" i="43"/>
  <c r="H6" i="43" s="1"/>
  <c r="G15" i="44"/>
  <c r="G6" i="29"/>
  <c r="G33" i="28"/>
  <c r="G20" i="28"/>
  <c r="G92" i="28"/>
  <c r="G83" i="28"/>
  <c r="G24" i="28"/>
  <c r="G49" i="28"/>
  <c r="G42" i="28"/>
  <c r="G29" i="28"/>
  <c r="G16" i="37"/>
  <c r="H16" i="37"/>
  <c r="G75" i="37"/>
  <c r="H75" i="37"/>
  <c r="G18" i="36"/>
  <c r="G23" i="36"/>
  <c r="G27" i="36"/>
  <c r="G32" i="36"/>
  <c r="G36" i="36"/>
  <c r="G40" i="36"/>
  <c r="G42" i="36"/>
  <c r="G46" i="36"/>
  <c r="G51" i="36"/>
  <c r="G55" i="36"/>
  <c r="G61" i="36"/>
  <c r="G65" i="36"/>
  <c r="G68" i="36"/>
  <c r="G74" i="36"/>
  <c r="G76" i="36"/>
  <c r="G80" i="36"/>
  <c r="G85" i="36"/>
  <c r="G90" i="36"/>
  <c r="G96" i="36"/>
  <c r="H7" i="36"/>
  <c r="I19" i="36"/>
  <c r="I21" i="36"/>
  <c r="I29" i="36"/>
  <c r="I31" i="36"/>
  <c r="I37" i="36"/>
  <c r="I39" i="36"/>
  <c r="I45" i="36"/>
  <c r="I47" i="36"/>
  <c r="I54" i="36"/>
  <c r="I56" i="36"/>
  <c r="I62" i="36"/>
  <c r="I64" i="36"/>
  <c r="I72" i="36"/>
  <c r="I75" i="36"/>
  <c r="I81" i="36"/>
  <c r="I84" i="36"/>
  <c r="I91" i="36"/>
  <c r="I93" i="36"/>
  <c r="G14" i="36"/>
  <c r="G16" i="36"/>
  <c r="G20" i="36"/>
  <c r="G25" i="36"/>
  <c r="G30" i="36"/>
  <c r="G34" i="36"/>
  <c r="G38" i="36"/>
  <c r="G44" i="36"/>
  <c r="G48" i="36"/>
  <c r="G53" i="36"/>
  <c r="G57" i="36"/>
  <c r="G59" i="36"/>
  <c r="G63" i="36"/>
  <c r="G71" i="36"/>
  <c r="G78" i="36"/>
  <c r="G82" i="36"/>
  <c r="G87" i="36"/>
  <c r="G92" i="36"/>
  <c r="G94" i="36"/>
  <c r="G12" i="36"/>
  <c r="G15" i="36"/>
  <c r="G17" i="36"/>
  <c r="G19" i="36"/>
  <c r="G21" i="36"/>
  <c r="G24" i="36"/>
  <c r="G26" i="36"/>
  <c r="G29" i="36"/>
  <c r="G31" i="36"/>
  <c r="G33" i="36"/>
  <c r="G35" i="36"/>
  <c r="G37" i="36"/>
  <c r="G39" i="36"/>
  <c r="G41" i="36"/>
  <c r="G43" i="36"/>
  <c r="G45" i="36"/>
  <c r="G47" i="36"/>
  <c r="G50" i="36"/>
  <c r="G52" i="36"/>
  <c r="G54" i="36"/>
  <c r="G56" i="36"/>
  <c r="G58" i="36"/>
  <c r="G60" i="36"/>
  <c r="G62" i="36"/>
  <c r="G64" i="36"/>
  <c r="G66" i="36"/>
  <c r="G69" i="36"/>
  <c r="G72" i="36"/>
  <c r="G75" i="36"/>
  <c r="G77" i="36"/>
  <c r="G79" i="36"/>
  <c r="G81" i="36"/>
  <c r="G84" i="36"/>
  <c r="G86" i="36"/>
  <c r="G89" i="36"/>
  <c r="G91" i="36"/>
  <c r="G93" i="36"/>
  <c r="G95" i="36"/>
  <c r="G97" i="36"/>
  <c r="G95" i="35"/>
  <c r="G87" i="35"/>
  <c r="G96" i="35"/>
  <c r="G44" i="35"/>
  <c r="G53" i="35"/>
  <c r="G71" i="35"/>
  <c r="G32" i="35"/>
  <c r="G48" i="35"/>
  <c r="G27" i="35"/>
  <c r="G36" i="35"/>
  <c r="G61" i="35"/>
  <c r="G80" i="35"/>
  <c r="G15" i="35"/>
  <c r="G92" i="35"/>
  <c r="G33" i="35"/>
  <c r="G45" i="35"/>
  <c r="G14" i="35"/>
  <c r="G23" i="35"/>
  <c r="G40" i="35"/>
  <c r="G57" i="35"/>
  <c r="G65" i="35"/>
  <c r="G76" i="35"/>
  <c r="G85" i="35"/>
  <c r="G90" i="35"/>
  <c r="G94" i="35"/>
  <c r="G12" i="35"/>
  <c r="H14" i="35"/>
  <c r="G17" i="35"/>
  <c r="H18" i="35"/>
  <c r="G21" i="35"/>
  <c r="G26" i="35"/>
  <c r="H27" i="35"/>
  <c r="G31" i="35"/>
  <c r="H32" i="35"/>
  <c r="G35" i="35"/>
  <c r="H36" i="35"/>
  <c r="G39" i="35"/>
  <c r="G43" i="35"/>
  <c r="H44" i="35"/>
  <c r="G47" i="35"/>
  <c r="H48" i="35"/>
  <c r="G52" i="35"/>
  <c r="H53" i="35"/>
  <c r="G56" i="35"/>
  <c r="G60" i="35"/>
  <c r="H61" i="35"/>
  <c r="G64" i="35"/>
  <c r="G69" i="35"/>
  <c r="H71" i="35"/>
  <c r="G75" i="35"/>
  <c r="G79" i="35"/>
  <c r="H80" i="35"/>
  <c r="G84" i="35"/>
  <c r="G89" i="35"/>
  <c r="G93" i="35"/>
  <c r="G97" i="35"/>
  <c r="G19" i="35"/>
  <c r="G24" i="35"/>
  <c r="G29" i="35"/>
  <c r="G37" i="35"/>
  <c r="G41" i="35"/>
  <c r="G50" i="35"/>
  <c r="G54" i="35"/>
  <c r="G58" i="35"/>
  <c r="G62" i="35"/>
  <c r="G66" i="35"/>
  <c r="G72" i="35"/>
  <c r="G77" i="35"/>
  <c r="G81" i="35"/>
  <c r="G86" i="35"/>
  <c r="G91" i="35"/>
  <c r="H8" i="35"/>
  <c r="H12" i="35"/>
  <c r="G16" i="35"/>
  <c r="G20" i="35"/>
  <c r="G25" i="35"/>
  <c r="G30" i="35"/>
  <c r="G34" i="35"/>
  <c r="G38" i="35"/>
  <c r="G42" i="35"/>
  <c r="G46" i="35"/>
  <c r="G51" i="35"/>
  <c r="G55" i="35"/>
  <c r="G59" i="35"/>
  <c r="G63" i="35"/>
  <c r="G68" i="35"/>
  <c r="G74" i="35"/>
  <c r="G78" i="35"/>
  <c r="H8" i="44"/>
  <c r="H7" i="44"/>
  <c r="H8" i="43"/>
  <c r="G15" i="43"/>
  <c r="G13" i="43"/>
  <c r="H7" i="43"/>
  <c r="G27" i="43"/>
  <c r="G24" i="43"/>
  <c r="F6" i="42"/>
  <c r="H6" i="42" s="1"/>
  <c r="H7" i="42"/>
  <c r="H7" i="51"/>
  <c r="H7" i="50"/>
  <c r="I13" i="49"/>
  <c r="H7" i="49"/>
  <c r="H7" i="28"/>
  <c r="H7" i="29"/>
  <c r="H7" i="30"/>
  <c r="G21" i="37"/>
  <c r="G31" i="37"/>
  <c r="G39" i="37"/>
  <c r="G47" i="37"/>
  <c r="G56" i="37"/>
  <c r="G64" i="37"/>
  <c r="H8" i="37"/>
  <c r="H21" i="37"/>
  <c r="H31" i="37"/>
  <c r="H39" i="37"/>
  <c r="H47" i="37"/>
  <c r="H56" i="37"/>
  <c r="H64" i="37"/>
  <c r="G68" i="37"/>
  <c r="G17" i="37"/>
  <c r="G26" i="37"/>
  <c r="G35" i="37"/>
  <c r="G43" i="37"/>
  <c r="G52" i="37"/>
  <c r="G60" i="37"/>
  <c r="G69" i="37"/>
  <c r="G84" i="37"/>
  <c r="H7" i="37"/>
  <c r="G12" i="37"/>
  <c r="H17" i="37"/>
  <c r="H26" i="37"/>
  <c r="H35" i="37"/>
  <c r="H43" i="37"/>
  <c r="H52" i="37"/>
  <c r="H60" i="37"/>
  <c r="H69" i="37"/>
  <c r="H84" i="37"/>
  <c r="G90" i="37"/>
  <c r="G15" i="37"/>
  <c r="G19" i="37"/>
  <c r="G24" i="37"/>
  <c r="G29" i="37"/>
  <c r="G33" i="37"/>
  <c r="G37" i="37"/>
  <c r="G41" i="37"/>
  <c r="G45" i="37"/>
  <c r="G50" i="37"/>
  <c r="G54" i="37"/>
  <c r="G58" i="37"/>
  <c r="G62" i="37"/>
  <c r="G66" i="37"/>
  <c r="G72" i="37"/>
  <c r="G77" i="37"/>
  <c r="G89" i="37"/>
  <c r="G20" i="37"/>
  <c r="G34" i="37"/>
  <c r="G51" i="37"/>
  <c r="G55" i="37"/>
  <c r="G63" i="37"/>
  <c r="G78" i="37"/>
  <c r="G14" i="37"/>
  <c r="H15" i="37"/>
  <c r="G18" i="37"/>
  <c r="G23" i="37"/>
  <c r="G27" i="37"/>
  <c r="G32" i="37"/>
  <c r="G36" i="37"/>
  <c r="G40" i="37"/>
  <c r="G44" i="37"/>
  <c r="G48" i="37"/>
  <c r="G53" i="37"/>
  <c r="G57" i="37"/>
  <c r="G61" i="37"/>
  <c r="G65" i="37"/>
  <c r="G71" i="37"/>
  <c r="G76" i="37"/>
  <c r="G85" i="37"/>
  <c r="G25" i="37"/>
  <c r="G42" i="37"/>
  <c r="G46" i="37"/>
  <c r="G59" i="37"/>
  <c r="G74" i="37"/>
  <c r="G91" i="37"/>
  <c r="G30" i="37"/>
  <c r="G38" i="37"/>
  <c r="G92" i="37"/>
  <c r="F6" i="51"/>
  <c r="H6" i="51" s="1"/>
  <c r="I6" i="51" s="1"/>
  <c r="I12" i="51"/>
  <c r="H8" i="50"/>
  <c r="G14" i="50"/>
  <c r="F6" i="49"/>
  <c r="H6" i="49" s="1"/>
  <c r="I6" i="49" s="1"/>
  <c r="I17" i="49"/>
  <c r="I21" i="49"/>
  <c r="I25" i="49"/>
  <c r="I29" i="49"/>
  <c r="I33" i="49"/>
  <c r="I37" i="49"/>
  <c r="I41" i="49"/>
  <c r="I47" i="49"/>
  <c r="I51" i="49"/>
  <c r="I56" i="49"/>
  <c r="I60" i="49"/>
  <c r="I64" i="49"/>
  <c r="I68" i="49"/>
  <c r="I72" i="49"/>
  <c r="I77" i="49"/>
  <c r="I81" i="49"/>
  <c r="I85" i="49"/>
  <c r="I89" i="49"/>
  <c r="I93" i="49"/>
  <c r="I97" i="49"/>
  <c r="I20" i="51"/>
  <c r="I28" i="51"/>
  <c r="I36" i="51"/>
  <c r="I45" i="51"/>
  <c r="I55" i="51"/>
  <c r="I63" i="51"/>
  <c r="I71" i="51"/>
  <c r="I80" i="51"/>
  <c r="I88" i="51"/>
  <c r="I96" i="51"/>
  <c r="I14" i="49"/>
  <c r="I18" i="49"/>
  <c r="I22" i="49"/>
  <c r="I26" i="49"/>
  <c r="I30" i="49"/>
  <c r="I34" i="49"/>
  <c r="I38" i="49"/>
  <c r="I42" i="49"/>
  <c r="I48" i="49"/>
  <c r="I53" i="49"/>
  <c r="I57" i="49"/>
  <c r="I61" i="49"/>
  <c r="I65" i="49"/>
  <c r="I69" i="49"/>
  <c r="I73" i="49"/>
  <c r="I78" i="49"/>
  <c r="I82" i="49"/>
  <c r="I86" i="49"/>
  <c r="I90" i="49"/>
  <c r="I94" i="49"/>
  <c r="I18" i="51"/>
  <c r="I26" i="51"/>
  <c r="I34" i="51"/>
  <c r="I42" i="51"/>
  <c r="I53" i="51"/>
  <c r="I61" i="51"/>
  <c r="I69" i="51"/>
  <c r="I78" i="51"/>
  <c r="I86" i="51"/>
  <c r="I94" i="51"/>
  <c r="I15" i="49"/>
  <c r="I19" i="49"/>
  <c r="I23" i="49"/>
  <c r="I27" i="49"/>
  <c r="I31" i="49"/>
  <c r="I35" i="49"/>
  <c r="I39" i="49"/>
  <c r="I44" i="49"/>
  <c r="I49" i="49"/>
  <c r="I54" i="49"/>
  <c r="I58" i="49"/>
  <c r="I62" i="49"/>
  <c r="I66" i="49"/>
  <c r="I70" i="49"/>
  <c r="I74" i="49"/>
  <c r="I79" i="49"/>
  <c r="I83" i="49"/>
  <c r="I87" i="49"/>
  <c r="I91" i="49"/>
  <c r="I95" i="49"/>
  <c r="I16" i="51"/>
  <c r="I24" i="51"/>
  <c r="I32" i="51"/>
  <c r="I40" i="51"/>
  <c r="I50" i="51"/>
  <c r="I59" i="51"/>
  <c r="I67" i="51"/>
  <c r="I76" i="51"/>
  <c r="I84" i="51"/>
  <c r="I92" i="51"/>
  <c r="I12" i="49"/>
  <c r="I16" i="49"/>
  <c r="I20" i="49"/>
  <c r="I24" i="49"/>
  <c r="I28" i="49"/>
  <c r="I32" i="49"/>
  <c r="I36" i="49"/>
  <c r="I40" i="49"/>
  <c r="I45" i="49"/>
  <c r="I50" i="49"/>
  <c r="I55" i="49"/>
  <c r="I59" i="49"/>
  <c r="I63" i="49"/>
  <c r="I67" i="49"/>
  <c r="I71" i="49"/>
  <c r="I76" i="49"/>
  <c r="I80" i="49"/>
  <c r="I84" i="49"/>
  <c r="I88" i="49"/>
  <c r="I92" i="49"/>
  <c r="I96" i="49"/>
  <c r="I14" i="51"/>
  <c r="I22" i="51"/>
  <c r="I30" i="51"/>
  <c r="I38" i="51"/>
  <c r="I48" i="51"/>
  <c r="I57" i="51"/>
  <c r="I65" i="51"/>
  <c r="I73" i="51"/>
  <c r="I82" i="51"/>
  <c r="I90" i="51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4" i="49"/>
  <c r="G45" i="49"/>
  <c r="G47" i="49"/>
  <c r="G48" i="49"/>
  <c r="G49" i="49"/>
  <c r="G50" i="49"/>
  <c r="G51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13" i="50"/>
  <c r="H14" i="50"/>
  <c r="G17" i="50"/>
  <c r="G21" i="50"/>
  <c r="G25" i="50"/>
  <c r="G29" i="50"/>
  <c r="G33" i="50"/>
  <c r="G37" i="50"/>
  <c r="G41" i="50"/>
  <c r="G47" i="50"/>
  <c r="G51" i="50"/>
  <c r="G56" i="50"/>
  <c r="G60" i="50"/>
  <c r="G64" i="50"/>
  <c r="G68" i="50"/>
  <c r="G72" i="50"/>
  <c r="G77" i="50"/>
  <c r="G81" i="50"/>
  <c r="G85" i="50"/>
  <c r="H8" i="49"/>
  <c r="F6" i="50"/>
  <c r="G12" i="50"/>
  <c r="G16" i="50"/>
  <c r="G20" i="50"/>
  <c r="G24" i="50"/>
  <c r="G28" i="50"/>
  <c r="G32" i="50"/>
  <c r="G36" i="50"/>
  <c r="G40" i="50"/>
  <c r="G45" i="50"/>
  <c r="G50" i="50"/>
  <c r="G55" i="50"/>
  <c r="G59" i="50"/>
  <c r="G63" i="50"/>
  <c r="G67" i="50"/>
  <c r="G71" i="50"/>
  <c r="G76" i="50"/>
  <c r="G80" i="50"/>
  <c r="G84" i="50"/>
  <c r="G87" i="50"/>
  <c r="G90" i="50"/>
  <c r="H90" i="50"/>
  <c r="G92" i="50"/>
  <c r="G95" i="50"/>
  <c r="H12" i="50"/>
  <c r="G15" i="50"/>
  <c r="H16" i="50"/>
  <c r="G19" i="50"/>
  <c r="H20" i="50"/>
  <c r="G23" i="50"/>
  <c r="H24" i="50"/>
  <c r="G27" i="50"/>
  <c r="H28" i="50"/>
  <c r="G31" i="50"/>
  <c r="H32" i="50"/>
  <c r="G35" i="50"/>
  <c r="H36" i="50"/>
  <c r="G39" i="50"/>
  <c r="H40" i="50"/>
  <c r="G44" i="50"/>
  <c r="H45" i="50"/>
  <c r="G49" i="50"/>
  <c r="H50" i="50"/>
  <c r="G54" i="50"/>
  <c r="H55" i="50"/>
  <c r="G58" i="50"/>
  <c r="H59" i="50"/>
  <c r="G62" i="50"/>
  <c r="H63" i="50"/>
  <c r="G66" i="50"/>
  <c r="H67" i="50"/>
  <c r="G70" i="50"/>
  <c r="H71" i="50"/>
  <c r="G74" i="50"/>
  <c r="H76" i="50"/>
  <c r="G79" i="50"/>
  <c r="H80" i="50"/>
  <c r="G83" i="50"/>
  <c r="H84" i="50"/>
  <c r="H87" i="50"/>
  <c r="H92" i="50"/>
  <c r="H95" i="50"/>
  <c r="G18" i="50"/>
  <c r="G22" i="50"/>
  <c r="G26" i="50"/>
  <c r="G30" i="50"/>
  <c r="G34" i="50"/>
  <c r="G38" i="50"/>
  <c r="G42" i="50"/>
  <c r="G48" i="50"/>
  <c r="G53" i="50"/>
  <c r="G57" i="50"/>
  <c r="G61" i="50"/>
  <c r="G65" i="50"/>
  <c r="G69" i="50"/>
  <c r="G73" i="50"/>
  <c r="G78" i="50"/>
  <c r="G82" i="50"/>
  <c r="G86" i="50"/>
  <c r="H86" i="50"/>
  <c r="G88" i="50"/>
  <c r="G91" i="50"/>
  <c r="G94" i="50"/>
  <c r="H94" i="50"/>
  <c r="G96" i="50"/>
  <c r="G12" i="51"/>
  <c r="G14" i="51"/>
  <c r="G16" i="51"/>
  <c r="G18" i="51"/>
  <c r="G20" i="51"/>
  <c r="G22" i="51"/>
  <c r="G24" i="51"/>
  <c r="G26" i="51"/>
  <c r="G28" i="51"/>
  <c r="G30" i="51"/>
  <c r="G32" i="51"/>
  <c r="G34" i="51"/>
  <c r="G36" i="51"/>
  <c r="G38" i="51"/>
  <c r="G40" i="51"/>
  <c r="G42" i="51"/>
  <c r="G45" i="51"/>
  <c r="G48" i="51"/>
  <c r="G50" i="51"/>
  <c r="G53" i="51"/>
  <c r="G55" i="51"/>
  <c r="G57" i="51"/>
  <c r="G59" i="51"/>
  <c r="G61" i="51"/>
  <c r="G63" i="51"/>
  <c r="G65" i="51"/>
  <c r="G67" i="51"/>
  <c r="G69" i="51"/>
  <c r="G71" i="51"/>
  <c r="G73" i="51"/>
  <c r="G76" i="51"/>
  <c r="G78" i="51"/>
  <c r="G80" i="51"/>
  <c r="G82" i="51"/>
  <c r="G84" i="51"/>
  <c r="G86" i="51"/>
  <c r="G88" i="51"/>
  <c r="G90" i="51"/>
  <c r="G92" i="51"/>
  <c r="G94" i="51"/>
  <c r="G96" i="51"/>
  <c r="I13" i="51"/>
  <c r="I15" i="51"/>
  <c r="I17" i="51"/>
  <c r="I19" i="51"/>
  <c r="I21" i="51"/>
  <c r="I23" i="51"/>
  <c r="I25" i="51"/>
  <c r="I27" i="51"/>
  <c r="I29" i="51"/>
  <c r="I31" i="51"/>
  <c r="I33" i="51"/>
  <c r="I35" i="51"/>
  <c r="I37" i="51"/>
  <c r="I39" i="51"/>
  <c r="I41" i="51"/>
  <c r="I44" i="51"/>
  <c r="I47" i="51"/>
  <c r="I49" i="51"/>
  <c r="I51" i="51"/>
  <c r="I54" i="51"/>
  <c r="I56" i="51"/>
  <c r="I58" i="51"/>
  <c r="I60" i="51"/>
  <c r="I62" i="51"/>
  <c r="I64" i="51"/>
  <c r="I66" i="51"/>
  <c r="I68" i="51"/>
  <c r="I70" i="51"/>
  <c r="I72" i="51"/>
  <c r="I74" i="51"/>
  <c r="I77" i="51"/>
  <c r="I79" i="51"/>
  <c r="I81" i="51"/>
  <c r="I83" i="51"/>
  <c r="I85" i="51"/>
  <c r="I87" i="51"/>
  <c r="I89" i="51"/>
  <c r="I91" i="51"/>
  <c r="I93" i="51"/>
  <c r="I95" i="51"/>
  <c r="I97" i="51"/>
  <c r="G12" i="42"/>
  <c r="H12" i="42"/>
  <c r="H8" i="42"/>
  <c r="G16" i="42"/>
  <c r="H16" i="42"/>
  <c r="G20" i="42"/>
  <c r="H20" i="42"/>
  <c r="G24" i="42"/>
  <c r="H24" i="42"/>
  <c r="G28" i="42"/>
  <c r="H28" i="42"/>
  <c r="G32" i="42"/>
  <c r="H32" i="42"/>
  <c r="G36" i="42"/>
  <c r="H36" i="42"/>
  <c r="G40" i="42"/>
  <c r="H40" i="42"/>
  <c r="G44" i="42"/>
  <c r="H44" i="42"/>
  <c r="G48" i="42"/>
  <c r="H48" i="42"/>
  <c r="G52" i="42"/>
  <c r="H52" i="42"/>
  <c r="G56" i="42"/>
  <c r="H56" i="42"/>
  <c r="G14" i="42"/>
  <c r="H14" i="42"/>
  <c r="G18" i="42"/>
  <c r="H18" i="42"/>
  <c r="G22" i="42"/>
  <c r="H22" i="42"/>
  <c r="G26" i="42"/>
  <c r="H26" i="42"/>
  <c r="G30" i="42"/>
  <c r="H30" i="42"/>
  <c r="G34" i="42"/>
  <c r="H34" i="42"/>
  <c r="G38" i="42"/>
  <c r="H38" i="42"/>
  <c r="G42" i="42"/>
  <c r="H42" i="42"/>
  <c r="G50" i="42"/>
  <c r="H50" i="42"/>
  <c r="G54" i="42"/>
  <c r="H54" i="42"/>
  <c r="G58" i="42"/>
  <c r="H58" i="42"/>
  <c r="G89" i="50"/>
  <c r="G93" i="50"/>
  <c r="G97" i="50"/>
  <c r="G13" i="51"/>
  <c r="G15" i="51"/>
  <c r="G17" i="51"/>
  <c r="G19" i="51"/>
  <c r="G21" i="51"/>
  <c r="G23" i="51"/>
  <c r="G25" i="51"/>
  <c r="G27" i="51"/>
  <c r="G29" i="51"/>
  <c r="G31" i="51"/>
  <c r="G33" i="51"/>
  <c r="G35" i="51"/>
  <c r="G37" i="51"/>
  <c r="G39" i="51"/>
  <c r="G41" i="51"/>
  <c r="G44" i="51"/>
  <c r="G47" i="51"/>
  <c r="G49" i="51"/>
  <c r="G51" i="51"/>
  <c r="G54" i="51"/>
  <c r="G56" i="51"/>
  <c r="G58" i="51"/>
  <c r="G60" i="51"/>
  <c r="G62" i="51"/>
  <c r="G64" i="51"/>
  <c r="G66" i="51"/>
  <c r="G68" i="51"/>
  <c r="G70" i="51"/>
  <c r="G72" i="51"/>
  <c r="G74" i="51"/>
  <c r="G77" i="51"/>
  <c r="G79" i="51"/>
  <c r="G81" i="51"/>
  <c r="G83" i="51"/>
  <c r="G85" i="51"/>
  <c r="G87" i="51"/>
  <c r="G89" i="51"/>
  <c r="G91" i="51"/>
  <c r="G93" i="51"/>
  <c r="G95" i="51"/>
  <c r="G97" i="51"/>
  <c r="H16" i="43"/>
  <c r="G20" i="43"/>
  <c r="G22" i="43"/>
  <c r="G25" i="43"/>
  <c r="H35" i="43"/>
  <c r="G35" i="43"/>
  <c r="H39" i="43"/>
  <c r="G39" i="43"/>
  <c r="H43" i="43"/>
  <c r="G43" i="43"/>
  <c r="H47" i="43"/>
  <c r="G47" i="43"/>
  <c r="H51" i="43"/>
  <c r="G51" i="43"/>
  <c r="H55" i="43"/>
  <c r="G55" i="43"/>
  <c r="H59" i="43"/>
  <c r="G59" i="43"/>
  <c r="H63" i="43"/>
  <c r="G63" i="43"/>
  <c r="H67" i="43"/>
  <c r="G67" i="43"/>
  <c r="H71" i="43"/>
  <c r="G71" i="43"/>
  <c r="H75" i="43"/>
  <c r="G75" i="43"/>
  <c r="H79" i="43"/>
  <c r="G79" i="43"/>
  <c r="H83" i="43"/>
  <c r="G83" i="43"/>
  <c r="H87" i="43"/>
  <c r="G87" i="43"/>
  <c r="H91" i="43"/>
  <c r="G91" i="43"/>
  <c r="H95" i="43"/>
  <c r="G95" i="43"/>
  <c r="G60" i="42"/>
  <c r="G62" i="42"/>
  <c r="G64" i="42"/>
  <c r="G26" i="43"/>
  <c r="G29" i="43"/>
  <c r="G31" i="43"/>
  <c r="H36" i="43"/>
  <c r="G36" i="43"/>
  <c r="H40" i="43"/>
  <c r="G40" i="43"/>
  <c r="H44" i="43"/>
  <c r="G44" i="43"/>
  <c r="H48" i="43"/>
  <c r="G48" i="43"/>
  <c r="H52" i="43"/>
  <c r="G52" i="43"/>
  <c r="H56" i="43"/>
  <c r="G56" i="43"/>
  <c r="H60" i="43"/>
  <c r="G60" i="43"/>
  <c r="H64" i="43"/>
  <c r="G64" i="43"/>
  <c r="H68" i="43"/>
  <c r="G68" i="43"/>
  <c r="H72" i="43"/>
  <c r="G72" i="43"/>
  <c r="H76" i="43"/>
  <c r="G76" i="43"/>
  <c r="H80" i="43"/>
  <c r="G80" i="43"/>
  <c r="H84" i="43"/>
  <c r="G84" i="43"/>
  <c r="H88" i="43"/>
  <c r="G88" i="43"/>
  <c r="H92" i="43"/>
  <c r="G92" i="43"/>
  <c r="H96" i="43"/>
  <c r="G96" i="43"/>
  <c r="H18" i="44"/>
  <c r="G18" i="44"/>
  <c r="G23" i="44"/>
  <c r="H26" i="44"/>
  <c r="G26" i="44"/>
  <c r="G31" i="44"/>
  <c r="H34" i="44"/>
  <c r="G34" i="44"/>
  <c r="G39" i="44"/>
  <c r="H42" i="44"/>
  <c r="G42" i="44"/>
  <c r="G47" i="44"/>
  <c r="H50" i="44"/>
  <c r="G50" i="44"/>
  <c r="G55" i="44"/>
  <c r="H58" i="44"/>
  <c r="G58" i="44"/>
  <c r="G63" i="44"/>
  <c r="H66" i="44"/>
  <c r="G66" i="44"/>
  <c r="G71" i="44"/>
  <c r="H74" i="44"/>
  <c r="G74" i="44"/>
  <c r="G79" i="44"/>
  <c r="H82" i="44"/>
  <c r="G82" i="44"/>
  <c r="G87" i="44"/>
  <c r="H90" i="44"/>
  <c r="G90" i="44"/>
  <c r="G95" i="44"/>
  <c r="H60" i="42"/>
  <c r="H62" i="42"/>
  <c r="H64" i="42"/>
  <c r="G12" i="43"/>
  <c r="G14" i="43"/>
  <c r="G17" i="43"/>
  <c r="G19" i="43"/>
  <c r="H24" i="43"/>
  <c r="H26" i="43"/>
  <c r="G28" i="43"/>
  <c r="G30" i="43"/>
  <c r="G33" i="43"/>
  <c r="H37" i="43"/>
  <c r="G37" i="43"/>
  <c r="H41" i="43"/>
  <c r="G41" i="43"/>
  <c r="H45" i="43"/>
  <c r="G45" i="43"/>
  <c r="H49" i="43"/>
  <c r="G49" i="43"/>
  <c r="H53" i="43"/>
  <c r="G53" i="43"/>
  <c r="H57" i="43"/>
  <c r="G57" i="43"/>
  <c r="H61" i="43"/>
  <c r="G61" i="43"/>
  <c r="H65" i="43"/>
  <c r="G65" i="43"/>
  <c r="H69" i="43"/>
  <c r="G69" i="43"/>
  <c r="H73" i="43"/>
  <c r="G73" i="43"/>
  <c r="H77" i="43"/>
  <c r="G77" i="43"/>
  <c r="H81" i="43"/>
  <c r="G81" i="43"/>
  <c r="H85" i="43"/>
  <c r="G85" i="43"/>
  <c r="H89" i="43"/>
  <c r="G89" i="43"/>
  <c r="H93" i="43"/>
  <c r="G93" i="43"/>
  <c r="H97" i="43"/>
  <c r="G97" i="43"/>
  <c r="G13" i="42"/>
  <c r="G15" i="42"/>
  <c r="G17" i="42"/>
  <c r="G19" i="42"/>
  <c r="G21" i="42"/>
  <c r="G23" i="42"/>
  <c r="G25" i="42"/>
  <c r="G27" i="42"/>
  <c r="G29" i="42"/>
  <c r="G31" i="42"/>
  <c r="G33" i="42"/>
  <c r="G35" i="42"/>
  <c r="G37" i="42"/>
  <c r="G39" i="42"/>
  <c r="G41" i="42"/>
  <c r="G43" i="42"/>
  <c r="G45" i="42"/>
  <c r="G47" i="42"/>
  <c r="G49" i="42"/>
  <c r="G51" i="42"/>
  <c r="G53" i="42"/>
  <c r="G55" i="42"/>
  <c r="G57" i="42"/>
  <c r="G59" i="42"/>
  <c r="G61" i="42"/>
  <c r="G63" i="42"/>
  <c r="G65" i="42"/>
  <c r="H65" i="42"/>
  <c r="G67" i="42"/>
  <c r="H67" i="42"/>
  <c r="G69" i="42"/>
  <c r="H69" i="42"/>
  <c r="G71" i="42"/>
  <c r="H71" i="42"/>
  <c r="G73" i="42"/>
  <c r="H73" i="42"/>
  <c r="G75" i="42"/>
  <c r="H75" i="42"/>
  <c r="G77" i="42"/>
  <c r="H77" i="42"/>
  <c r="G79" i="42"/>
  <c r="H79" i="42"/>
  <c r="G81" i="42"/>
  <c r="H81" i="42"/>
  <c r="G83" i="42"/>
  <c r="H83" i="42"/>
  <c r="G85" i="42"/>
  <c r="H85" i="42"/>
  <c r="G87" i="42"/>
  <c r="H87" i="42"/>
  <c r="G89" i="42"/>
  <c r="H89" i="42"/>
  <c r="G91" i="42"/>
  <c r="H91" i="42"/>
  <c r="G93" i="42"/>
  <c r="H93" i="42"/>
  <c r="G95" i="42"/>
  <c r="H95" i="42"/>
  <c r="G97" i="42"/>
  <c r="H97" i="42"/>
  <c r="G16" i="43"/>
  <c r="G18" i="43"/>
  <c r="G21" i="43"/>
  <c r="G23" i="43"/>
  <c r="G32" i="43"/>
  <c r="H34" i="43"/>
  <c r="G34" i="43"/>
  <c r="H38" i="43"/>
  <c r="G38" i="43"/>
  <c r="H42" i="43"/>
  <c r="G42" i="43"/>
  <c r="H50" i="43"/>
  <c r="G50" i="43"/>
  <c r="H54" i="43"/>
  <c r="G54" i="43"/>
  <c r="H58" i="43"/>
  <c r="G58" i="43"/>
  <c r="H62" i="43"/>
  <c r="G62" i="43"/>
  <c r="H66" i="43"/>
  <c r="G66" i="43"/>
  <c r="H70" i="43"/>
  <c r="G70" i="43"/>
  <c r="H74" i="43"/>
  <c r="G74" i="43"/>
  <c r="H78" i="43"/>
  <c r="G78" i="43"/>
  <c r="H82" i="43"/>
  <c r="G82" i="43"/>
  <c r="H86" i="43"/>
  <c r="G86" i="43"/>
  <c r="H90" i="43"/>
  <c r="G90" i="43"/>
  <c r="H94" i="43"/>
  <c r="G94" i="43"/>
  <c r="F6" i="44"/>
  <c r="G12" i="44"/>
  <c r="H14" i="44"/>
  <c r="G14" i="44"/>
  <c r="G96" i="44"/>
  <c r="G92" i="44"/>
  <c r="G88" i="44"/>
  <c r="G84" i="44"/>
  <c r="G80" i="44"/>
  <c r="G76" i="44"/>
  <c r="G72" i="44"/>
  <c r="G68" i="44"/>
  <c r="G64" i="44"/>
  <c r="G60" i="44"/>
  <c r="G56" i="44"/>
  <c r="G52" i="44"/>
  <c r="G48" i="44"/>
  <c r="G44" i="44"/>
  <c r="G40" i="44"/>
  <c r="G36" i="44"/>
  <c r="G32" i="44"/>
  <c r="G28" i="44"/>
  <c r="G24" i="44"/>
  <c r="G20" i="44"/>
  <c r="G16" i="44"/>
  <c r="G19" i="44"/>
  <c r="H22" i="44"/>
  <c r="G22" i="44"/>
  <c r="G27" i="44"/>
  <c r="H30" i="44"/>
  <c r="G30" i="44"/>
  <c r="G35" i="44"/>
  <c r="H38" i="44"/>
  <c r="G38" i="44"/>
  <c r="G43" i="44"/>
  <c r="G51" i="44"/>
  <c r="H54" i="44"/>
  <c r="G54" i="44"/>
  <c r="G59" i="44"/>
  <c r="H62" i="44"/>
  <c r="G62" i="44"/>
  <c r="G67" i="44"/>
  <c r="H70" i="44"/>
  <c r="G70" i="44"/>
  <c r="G75" i="44"/>
  <c r="H78" i="44"/>
  <c r="G78" i="44"/>
  <c r="G83" i="44"/>
  <c r="H86" i="44"/>
  <c r="G86" i="44"/>
  <c r="G91" i="44"/>
  <c r="H94" i="44"/>
  <c r="G94" i="44"/>
  <c r="G66" i="42"/>
  <c r="G70" i="42"/>
  <c r="G74" i="42"/>
  <c r="G78" i="42"/>
  <c r="G82" i="42"/>
  <c r="G86" i="42"/>
  <c r="G90" i="42"/>
  <c r="G94" i="42"/>
  <c r="G68" i="42"/>
  <c r="G72" i="42"/>
  <c r="G76" i="42"/>
  <c r="G80" i="42"/>
  <c r="G84" i="42"/>
  <c r="G88" i="42"/>
  <c r="G92" i="42"/>
  <c r="G96" i="42"/>
  <c r="H7" i="35"/>
  <c r="I96" i="36"/>
  <c r="I92" i="36"/>
  <c r="I87" i="36"/>
  <c r="I82" i="36"/>
  <c r="I78" i="36"/>
  <c r="I74" i="36"/>
  <c r="I68" i="36"/>
  <c r="I63" i="36"/>
  <c r="I59" i="36"/>
  <c r="I55" i="36"/>
  <c r="I51" i="36"/>
  <c r="I46" i="36"/>
  <c r="I42" i="36"/>
  <c r="I38" i="36"/>
  <c r="I34" i="36"/>
  <c r="I30" i="36"/>
  <c r="I25" i="36"/>
  <c r="I20" i="36"/>
  <c r="I16" i="36"/>
  <c r="I17" i="36"/>
  <c r="I26" i="36"/>
  <c r="I35" i="36"/>
  <c r="I43" i="36"/>
  <c r="I52" i="36"/>
  <c r="I60" i="36"/>
  <c r="I69" i="36"/>
  <c r="I79" i="36"/>
  <c r="I89" i="36"/>
  <c r="I97" i="36"/>
  <c r="F6" i="36"/>
  <c r="G6" i="36" s="1"/>
  <c r="I18" i="36"/>
  <c r="I27" i="36"/>
  <c r="I36" i="36"/>
  <c r="I44" i="36"/>
  <c r="I53" i="36"/>
  <c r="I61" i="36"/>
  <c r="I71" i="36"/>
  <c r="I80" i="36"/>
  <c r="I90" i="36"/>
  <c r="I12" i="36"/>
  <c r="G13" i="44"/>
  <c r="G17" i="44"/>
  <c r="G21" i="44"/>
  <c r="G25" i="44"/>
  <c r="G29" i="44"/>
  <c r="G33" i="44"/>
  <c r="G37" i="44"/>
  <c r="G41" i="44"/>
  <c r="G45" i="44"/>
  <c r="G49" i="44"/>
  <c r="G53" i="44"/>
  <c r="G57" i="44"/>
  <c r="G61" i="44"/>
  <c r="G65" i="44"/>
  <c r="G69" i="44"/>
  <c r="G73" i="44"/>
  <c r="G77" i="44"/>
  <c r="G81" i="44"/>
  <c r="G85" i="44"/>
  <c r="G89" i="44"/>
  <c r="G93" i="44"/>
  <c r="G97" i="44"/>
  <c r="F6" i="35"/>
  <c r="I14" i="36"/>
  <c r="I15" i="36"/>
  <c r="I23" i="36"/>
  <c r="I24" i="36"/>
  <c r="I32" i="36"/>
  <c r="I33" i="36"/>
  <c r="I40" i="36"/>
  <c r="I41" i="36"/>
  <c r="I48" i="36"/>
  <c r="I50" i="36"/>
  <c r="I57" i="36"/>
  <c r="I58" i="36"/>
  <c r="I65" i="36"/>
  <c r="I66" i="36"/>
  <c r="I76" i="36"/>
  <c r="I77" i="36"/>
  <c r="I85" i="36"/>
  <c r="I86" i="36"/>
  <c r="I94" i="36"/>
  <c r="I95" i="36"/>
  <c r="G82" i="37"/>
  <c r="G87" i="37"/>
  <c r="G95" i="37"/>
  <c r="G79" i="37"/>
  <c r="G80" i="37"/>
  <c r="G81" i="37"/>
  <c r="G86" i="37"/>
  <c r="H94" i="37"/>
  <c r="G94" i="37"/>
  <c r="G96" i="37"/>
  <c r="H8" i="28"/>
  <c r="H91" i="28"/>
  <c r="G91" i="28"/>
  <c r="G93" i="28"/>
  <c r="G19" i="28"/>
  <c r="G23" i="28"/>
  <c r="G27" i="28"/>
  <c r="G32" i="28"/>
  <c r="G40" i="28"/>
  <c r="G48" i="28"/>
  <c r="G78" i="28"/>
  <c r="H86" i="28"/>
  <c r="G86" i="28"/>
  <c r="G89" i="28"/>
  <c r="G97" i="28"/>
  <c r="H15" i="29"/>
  <c r="G15" i="29"/>
  <c r="H22" i="29"/>
  <c r="G22" i="29"/>
  <c r="H26" i="29"/>
  <c r="G26" i="29"/>
  <c r="H31" i="29"/>
  <c r="G31" i="29"/>
  <c r="H39" i="29"/>
  <c r="G39" i="29"/>
  <c r="H47" i="29"/>
  <c r="G47" i="29"/>
  <c r="H51" i="29"/>
  <c r="G51" i="29"/>
  <c r="H56" i="29"/>
  <c r="G56" i="29"/>
  <c r="H63" i="29"/>
  <c r="G63" i="29"/>
  <c r="H69" i="29"/>
  <c r="G69" i="29"/>
  <c r="H73" i="29"/>
  <c r="G73" i="29"/>
  <c r="H80" i="29"/>
  <c r="G80" i="29"/>
  <c r="G93" i="37"/>
  <c r="G97" i="37"/>
  <c r="F6" i="28"/>
  <c r="G6" i="28" s="1"/>
  <c r="G15" i="28"/>
  <c r="G22" i="28"/>
  <c r="G26" i="28"/>
  <c r="G31" i="28"/>
  <c r="G39" i="28"/>
  <c r="G47" i="28"/>
  <c r="G51" i="28"/>
  <c r="H81" i="28"/>
  <c r="G81" i="28"/>
  <c r="G84" i="28"/>
  <c r="H8" i="36"/>
  <c r="F6" i="37"/>
  <c r="G6" i="37" s="1"/>
  <c r="G13" i="28"/>
  <c r="G21" i="28"/>
  <c r="G25" i="28"/>
  <c r="G30" i="28"/>
  <c r="G37" i="28"/>
  <c r="G45" i="28"/>
  <c r="G50" i="28"/>
  <c r="H76" i="28"/>
  <c r="G63" i="28"/>
  <c r="G61" i="28"/>
  <c r="G59" i="28"/>
  <c r="G57" i="28"/>
  <c r="G56" i="28"/>
  <c r="G55" i="28"/>
  <c r="G54" i="28"/>
  <c r="G53" i="28"/>
  <c r="G76" i="28"/>
  <c r="G79" i="28"/>
  <c r="G88" i="28"/>
  <c r="H95" i="28"/>
  <c r="G95" i="28"/>
  <c r="H12" i="29"/>
  <c r="G12" i="29"/>
  <c r="H20" i="29"/>
  <c r="G20" i="29"/>
  <c r="H24" i="29"/>
  <c r="G24" i="29"/>
  <c r="H29" i="29"/>
  <c r="G29" i="29"/>
  <c r="H33" i="29"/>
  <c r="G33" i="29"/>
  <c r="H42" i="29"/>
  <c r="G42" i="29"/>
  <c r="H49" i="29"/>
  <c r="G49" i="29"/>
  <c r="H54" i="29"/>
  <c r="G54" i="29"/>
  <c r="H59" i="29"/>
  <c r="G59" i="29"/>
  <c r="H66" i="29"/>
  <c r="G66" i="29"/>
  <c r="H71" i="29"/>
  <c r="G71" i="29"/>
  <c r="H78" i="29"/>
  <c r="G78" i="29"/>
  <c r="H83" i="29"/>
  <c r="G83" i="29"/>
  <c r="H15" i="30"/>
  <c r="G15" i="30"/>
  <c r="H22" i="30"/>
  <c r="G22" i="30"/>
  <c r="H26" i="30"/>
  <c r="G26" i="30"/>
  <c r="H31" i="30"/>
  <c r="G31" i="30"/>
  <c r="H39" i="30"/>
  <c r="G39" i="30"/>
  <c r="H47" i="30"/>
  <c r="G47" i="30"/>
  <c r="H51" i="30"/>
  <c r="G51" i="30"/>
  <c r="H56" i="30"/>
  <c r="G56" i="30"/>
  <c r="H63" i="30"/>
  <c r="G63" i="30"/>
  <c r="H69" i="30"/>
  <c r="G69" i="30"/>
  <c r="H73" i="30"/>
  <c r="G73" i="30"/>
  <c r="H80" i="30"/>
  <c r="G80" i="30"/>
  <c r="H85" i="30"/>
  <c r="G85" i="30"/>
  <c r="H90" i="30"/>
  <c r="G90" i="30"/>
  <c r="H94" i="30"/>
  <c r="G94" i="30"/>
  <c r="H19" i="30"/>
  <c r="G19" i="30"/>
  <c r="H23" i="30"/>
  <c r="G23" i="30"/>
  <c r="H27" i="30"/>
  <c r="G27" i="30"/>
  <c r="H32" i="30"/>
  <c r="G32" i="30"/>
  <c r="H40" i="30"/>
  <c r="G40" i="30"/>
  <c r="H48" i="30"/>
  <c r="G48" i="30"/>
  <c r="H53" i="30"/>
  <c r="G53" i="30"/>
  <c r="H57" i="30"/>
  <c r="G57" i="30"/>
  <c r="H64" i="30"/>
  <c r="G64" i="30"/>
  <c r="H70" i="30"/>
  <c r="G70" i="30"/>
  <c r="H76" i="30"/>
  <c r="G76" i="30"/>
  <c r="H81" i="30"/>
  <c r="G81" i="30"/>
  <c r="H86" i="30"/>
  <c r="G86" i="30"/>
  <c r="H91" i="30"/>
  <c r="G91" i="30"/>
  <c r="H95" i="30"/>
  <c r="G95" i="30"/>
  <c r="G64" i="28"/>
  <c r="G66" i="28"/>
  <c r="G67" i="28"/>
  <c r="G69" i="28"/>
  <c r="G70" i="28"/>
  <c r="G71" i="28"/>
  <c r="G72" i="28"/>
  <c r="G73" i="28"/>
  <c r="G80" i="28"/>
  <c r="G85" i="28"/>
  <c r="G90" i="28"/>
  <c r="G94" i="28"/>
  <c r="H13" i="29"/>
  <c r="G13" i="29"/>
  <c r="H19" i="29"/>
  <c r="G19" i="29"/>
  <c r="H21" i="29"/>
  <c r="G21" i="29"/>
  <c r="H23" i="29"/>
  <c r="G23" i="29"/>
  <c r="H25" i="29"/>
  <c r="G25" i="29"/>
  <c r="H27" i="29"/>
  <c r="G27" i="29"/>
  <c r="H30" i="29"/>
  <c r="G30" i="29"/>
  <c r="H32" i="29"/>
  <c r="G32" i="29"/>
  <c r="H37" i="29"/>
  <c r="G37" i="29"/>
  <c r="H40" i="29"/>
  <c r="G40" i="29"/>
  <c r="H45" i="29"/>
  <c r="G45" i="29"/>
  <c r="H48" i="29"/>
  <c r="G48" i="29"/>
  <c r="H50" i="29"/>
  <c r="G50" i="29"/>
  <c r="H53" i="29"/>
  <c r="G53" i="29"/>
  <c r="H55" i="29"/>
  <c r="G55" i="29"/>
  <c r="H57" i="29"/>
  <c r="G57" i="29"/>
  <c r="H61" i="29"/>
  <c r="G61" i="29"/>
  <c r="H64" i="29"/>
  <c r="G64" i="29"/>
  <c r="H67" i="29"/>
  <c r="G67" i="29"/>
  <c r="H70" i="29"/>
  <c r="G70" i="29"/>
  <c r="H72" i="29"/>
  <c r="G72" i="29"/>
  <c r="H76" i="29"/>
  <c r="G76" i="29"/>
  <c r="H79" i="29"/>
  <c r="G79" i="29"/>
  <c r="H81" i="29"/>
  <c r="G81" i="29"/>
  <c r="G84" i="29"/>
  <c r="H84" i="29"/>
  <c r="G89" i="29"/>
  <c r="H89" i="29"/>
  <c r="G93" i="29"/>
  <c r="H93" i="29"/>
  <c r="F6" i="30"/>
  <c r="H6" i="29"/>
  <c r="G85" i="29"/>
  <c r="G90" i="29"/>
  <c r="G94" i="29"/>
  <c r="G88" i="29"/>
  <c r="G92" i="29"/>
  <c r="G97" i="29"/>
  <c r="H12" i="30"/>
  <c r="H8" i="30"/>
  <c r="G12" i="30"/>
  <c r="H20" i="30"/>
  <c r="G20" i="30"/>
  <c r="H24" i="30"/>
  <c r="G24" i="30"/>
  <c r="H29" i="30"/>
  <c r="G29" i="30"/>
  <c r="H33" i="30"/>
  <c r="G33" i="30"/>
  <c r="H42" i="30"/>
  <c r="G42" i="30"/>
  <c r="H49" i="30"/>
  <c r="G49" i="30"/>
  <c r="H54" i="30"/>
  <c r="G54" i="30"/>
  <c r="H59" i="30"/>
  <c r="G59" i="30"/>
  <c r="H66" i="30"/>
  <c r="G66" i="30"/>
  <c r="H71" i="30"/>
  <c r="G71" i="30"/>
  <c r="H78" i="30"/>
  <c r="G78" i="30"/>
  <c r="H83" i="30"/>
  <c r="G83" i="30"/>
  <c r="H88" i="30"/>
  <c r="G88" i="30"/>
  <c r="H92" i="30"/>
  <c r="G92" i="30"/>
  <c r="H97" i="30"/>
  <c r="G97" i="30"/>
  <c r="G86" i="29"/>
  <c r="H88" i="29"/>
  <c r="G91" i="29"/>
  <c r="H92" i="29"/>
  <c r="G95" i="29"/>
  <c r="H97" i="29"/>
  <c r="H13" i="30"/>
  <c r="G13" i="30"/>
  <c r="H21" i="30"/>
  <c r="G21" i="30"/>
  <c r="H25" i="30"/>
  <c r="G25" i="30"/>
  <c r="H30" i="30"/>
  <c r="G30" i="30"/>
  <c r="H37" i="30"/>
  <c r="G37" i="30"/>
  <c r="H45" i="30"/>
  <c r="G45" i="30"/>
  <c r="H50" i="30"/>
  <c r="G50" i="30"/>
  <c r="H55" i="30"/>
  <c r="G55" i="30"/>
  <c r="H61" i="30"/>
  <c r="G61" i="30"/>
  <c r="H67" i="30"/>
  <c r="G67" i="30"/>
  <c r="H72" i="30"/>
  <c r="G72" i="30"/>
  <c r="H79" i="30"/>
  <c r="G79" i="30"/>
  <c r="H84" i="30"/>
  <c r="G84" i="30"/>
  <c r="H89" i="30"/>
  <c r="G89" i="30"/>
  <c r="H93" i="30"/>
  <c r="G93" i="30"/>
  <c r="G6" i="43" l="1"/>
  <c r="G6" i="49"/>
  <c r="I90" i="28"/>
  <c r="G6" i="42"/>
  <c r="D7" i="21"/>
  <c r="E6" i="58"/>
  <c r="D27" i="20"/>
  <c r="D6" i="20"/>
  <c r="D7" i="17"/>
  <c r="D27" i="21"/>
  <c r="D26" i="20"/>
  <c r="D6" i="21"/>
  <c r="D6" i="17"/>
  <c r="D7" i="20"/>
  <c r="D26" i="21"/>
  <c r="D69" i="24"/>
  <c r="D7" i="7"/>
  <c r="D27" i="7"/>
  <c r="D6" i="7"/>
  <c r="D26" i="7"/>
  <c r="D47" i="24"/>
  <c r="D27" i="24"/>
  <c r="I47" i="24"/>
  <c r="I7" i="24"/>
  <c r="D46" i="24"/>
  <c r="D6" i="24"/>
  <c r="D66" i="24"/>
  <c r="D26" i="24"/>
  <c r="I27" i="24"/>
  <c r="I6" i="24"/>
  <c r="I21" i="44"/>
  <c r="I94" i="44"/>
  <c r="I14" i="43"/>
  <c r="I78" i="28"/>
  <c r="I50" i="28"/>
  <c r="I23" i="35"/>
  <c r="I68" i="42"/>
  <c r="I46" i="24"/>
  <c r="I97" i="44"/>
  <c r="I71" i="44"/>
  <c r="I85" i="44"/>
  <c r="I35" i="44"/>
  <c r="D7" i="24"/>
  <c r="D27" i="57"/>
  <c r="I89" i="30"/>
  <c r="I79" i="30"/>
  <c r="I67" i="30"/>
  <c r="I94" i="29"/>
  <c r="I97" i="29"/>
  <c r="I88" i="29"/>
  <c r="I93" i="28"/>
  <c r="I20" i="28"/>
  <c r="I56" i="28"/>
  <c r="I73" i="28"/>
  <c r="I80" i="28"/>
  <c r="I66" i="28"/>
  <c r="I31" i="28"/>
  <c r="I79" i="28"/>
  <c r="I32" i="28"/>
  <c r="I97" i="28"/>
  <c r="I89" i="28"/>
  <c r="I29" i="28"/>
  <c r="I55" i="28"/>
  <c r="I27" i="28"/>
  <c r="I92" i="28"/>
  <c r="I95" i="28"/>
  <c r="I42" i="28"/>
  <c r="I15" i="28"/>
  <c r="I70" i="28"/>
  <c r="I96" i="37"/>
  <c r="I68" i="35"/>
  <c r="I95" i="35"/>
  <c r="I91" i="35"/>
  <c r="I58" i="35"/>
  <c r="I53" i="35"/>
  <c r="I44" i="35"/>
  <c r="I59" i="35"/>
  <c r="I46" i="35"/>
  <c r="I14" i="35"/>
  <c r="I50" i="35"/>
  <c r="I74" i="35"/>
  <c r="I42" i="35"/>
  <c r="I25" i="35"/>
  <c r="I89" i="35"/>
  <c r="I52" i="35"/>
  <c r="I17" i="35"/>
  <c r="I56" i="35"/>
  <c r="I57" i="35"/>
  <c r="I12" i="35"/>
  <c r="I41" i="35"/>
  <c r="I87" i="35"/>
  <c r="I61" i="35"/>
  <c r="I81" i="35"/>
  <c r="I45" i="35"/>
  <c r="I29" i="35"/>
  <c r="I55" i="35"/>
  <c r="I38" i="35"/>
  <c r="I20" i="35"/>
  <c r="I79" i="35"/>
  <c r="I43" i="35"/>
  <c r="I84" i="35"/>
  <c r="I47" i="35"/>
  <c r="I40" i="35"/>
  <c r="I93" i="35"/>
  <c r="I77" i="35"/>
  <c r="I24" i="35"/>
  <c r="I63" i="35"/>
  <c r="I71" i="35"/>
  <c r="I48" i="35"/>
  <c r="I18" i="35"/>
  <c r="I51" i="35"/>
  <c r="I16" i="35"/>
  <c r="I69" i="35"/>
  <c r="I35" i="35"/>
  <c r="I75" i="35"/>
  <c r="I39" i="35"/>
  <c r="I76" i="35"/>
  <c r="I33" i="35"/>
  <c r="I90" i="35"/>
  <c r="I94" i="35"/>
  <c r="I86" i="35"/>
  <c r="I78" i="35"/>
  <c r="I32" i="35"/>
  <c r="I62" i="35"/>
  <c r="I85" i="35"/>
  <c r="I96" i="35"/>
  <c r="I92" i="35"/>
  <c r="I97" i="35"/>
  <c r="I66" i="35"/>
  <c r="I15" i="35"/>
  <c r="I82" i="35"/>
  <c r="I34" i="35"/>
  <c r="I80" i="35"/>
  <c r="I36" i="35"/>
  <c r="I27" i="35"/>
  <c r="I72" i="35"/>
  <c r="I54" i="35"/>
  <c r="I37" i="35"/>
  <c r="I19" i="35"/>
  <c r="I30" i="35"/>
  <c r="I60" i="35"/>
  <c r="I26" i="35"/>
  <c r="I64" i="35"/>
  <c r="I21" i="35"/>
  <c r="I65" i="35"/>
  <c r="I31" i="35"/>
  <c r="I31" i="44"/>
  <c r="I39" i="44"/>
  <c r="I69" i="44"/>
  <c r="I53" i="44"/>
  <c r="I67" i="44"/>
  <c r="I37" i="44"/>
  <c r="D27" i="58"/>
  <c r="I82" i="43"/>
  <c r="I13" i="43"/>
  <c r="I18" i="43"/>
  <c r="I19" i="43"/>
  <c r="I90" i="43"/>
  <c r="I76" i="42"/>
  <c r="I92" i="42"/>
  <c r="I84" i="42"/>
  <c r="I15" i="42"/>
  <c r="I60" i="42"/>
  <c r="G6" i="51"/>
  <c r="D27" i="60"/>
  <c r="D26" i="58"/>
  <c r="D26" i="60"/>
  <c r="D26" i="57"/>
  <c r="D27" i="59"/>
  <c r="D26" i="59"/>
  <c r="H6" i="37"/>
  <c r="I6" i="37" s="1"/>
  <c r="I7" i="25"/>
  <c r="I6" i="25"/>
  <c r="I26" i="24"/>
  <c r="D27" i="25"/>
  <c r="D7" i="25"/>
  <c r="D47" i="23"/>
  <c r="D26" i="25"/>
  <c r="D6" i="25"/>
  <c r="I47" i="23"/>
  <c r="D7" i="23"/>
  <c r="D27" i="23"/>
  <c r="I26" i="23"/>
  <c r="I27" i="23"/>
  <c r="D46" i="23"/>
  <c r="D6" i="23"/>
  <c r="D26" i="23"/>
  <c r="I7" i="23"/>
  <c r="I6" i="23"/>
  <c r="I46" i="23"/>
  <c r="I95" i="50"/>
  <c r="I22" i="50"/>
  <c r="I45" i="30"/>
  <c r="I78" i="30"/>
  <c r="I29" i="30"/>
  <c r="I12" i="30"/>
  <c r="I6" i="29"/>
  <c r="I81" i="29"/>
  <c r="I76" i="29"/>
  <c r="I70" i="29"/>
  <c r="I64" i="29"/>
  <c r="I57" i="29"/>
  <c r="I53" i="29"/>
  <c r="I48" i="29"/>
  <c r="I40" i="29"/>
  <c r="I32" i="29"/>
  <c r="I27" i="29"/>
  <c r="I23" i="29"/>
  <c r="I90" i="30"/>
  <c r="I80" i="30"/>
  <c r="I69" i="30"/>
  <c r="I56" i="30"/>
  <c r="I47" i="30"/>
  <c r="I31" i="30"/>
  <c r="I22" i="30"/>
  <c r="I83" i="29"/>
  <c r="I71" i="29"/>
  <c r="I59" i="29"/>
  <c r="I49" i="29"/>
  <c r="I33" i="29"/>
  <c r="I24" i="29"/>
  <c r="I94" i="28"/>
  <c r="I81" i="28"/>
  <c r="I86" i="28"/>
  <c r="I86" i="29"/>
  <c r="I85" i="28"/>
  <c r="I61" i="28"/>
  <c r="I26" i="28"/>
  <c r="I71" i="28"/>
  <c r="I39" i="28"/>
  <c r="I53" i="28"/>
  <c r="I63" i="28"/>
  <c r="I30" i="28"/>
  <c r="I45" i="28"/>
  <c r="I81" i="37"/>
  <c r="I86" i="37"/>
  <c r="I92" i="37"/>
  <c r="I89" i="44"/>
  <c r="I73" i="44"/>
  <c r="I57" i="44"/>
  <c r="I41" i="44"/>
  <c r="I25" i="44"/>
  <c r="I75" i="44"/>
  <c r="I43" i="44"/>
  <c r="I23" i="43"/>
  <c r="I79" i="44"/>
  <c r="I47" i="44"/>
  <c r="I15" i="44"/>
  <c r="I86" i="44"/>
  <c r="I54" i="44"/>
  <c r="I28" i="43"/>
  <c r="I95" i="42"/>
  <c r="I91" i="42"/>
  <c r="I87" i="42"/>
  <c r="I83" i="42"/>
  <c r="I79" i="42"/>
  <c r="I75" i="42"/>
  <c r="I71" i="42"/>
  <c r="I67" i="42"/>
  <c r="I97" i="43"/>
  <c r="I89" i="43"/>
  <c r="I81" i="43"/>
  <c r="I73" i="43"/>
  <c r="I65" i="43"/>
  <c r="I57" i="43"/>
  <c r="I49" i="43"/>
  <c r="I41" i="43"/>
  <c r="I21" i="43"/>
  <c r="I94" i="42"/>
  <c r="I86" i="42"/>
  <c r="I78" i="42"/>
  <c r="I70" i="42"/>
  <c r="I62" i="42"/>
  <c r="I66" i="44"/>
  <c r="I34" i="44"/>
  <c r="I96" i="43"/>
  <c r="I88" i="43"/>
  <c r="I80" i="43"/>
  <c r="I72" i="43"/>
  <c r="I64" i="43"/>
  <c r="I56" i="43"/>
  <c r="I48" i="43"/>
  <c r="I40" i="43"/>
  <c r="I20" i="43"/>
  <c r="I95" i="43"/>
  <c r="I87" i="43"/>
  <c r="I79" i="43"/>
  <c r="I71" i="43"/>
  <c r="I63" i="43"/>
  <c r="I55" i="43"/>
  <c r="I47" i="43"/>
  <c r="I39" i="43"/>
  <c r="I63" i="42"/>
  <c r="I47" i="42"/>
  <c r="I31" i="42"/>
  <c r="I54" i="42"/>
  <c r="I38" i="42"/>
  <c r="I30" i="42"/>
  <c r="I22" i="42"/>
  <c r="I14" i="42"/>
  <c r="I49" i="42"/>
  <c r="I33" i="42"/>
  <c r="I17" i="42"/>
  <c r="I84" i="50"/>
  <c r="I76" i="50"/>
  <c r="I67" i="50"/>
  <c r="I59" i="50"/>
  <c r="I50" i="50"/>
  <c r="I40" i="50"/>
  <c r="I32" i="50"/>
  <c r="I24" i="50"/>
  <c r="I16" i="50"/>
  <c r="I14" i="50"/>
  <c r="I81" i="50"/>
  <c r="I47" i="50"/>
  <c r="I13" i="50"/>
  <c r="I78" i="50"/>
  <c r="I61" i="50"/>
  <c r="I42" i="50"/>
  <c r="I26" i="50"/>
  <c r="I77" i="50"/>
  <c r="I41" i="50"/>
  <c r="I91" i="50"/>
  <c r="I73" i="50"/>
  <c r="I57" i="50"/>
  <c r="I38" i="50"/>
  <c r="I21" i="30"/>
  <c r="I88" i="30"/>
  <c r="I84" i="29"/>
  <c r="I69" i="29"/>
  <c r="I47" i="29"/>
  <c r="I31" i="29"/>
  <c r="I22" i="29"/>
  <c r="I74" i="43"/>
  <c r="I50" i="43"/>
  <c r="I34" i="43"/>
  <c r="I74" i="44"/>
  <c r="I17" i="43"/>
  <c r="I43" i="42"/>
  <c r="I27" i="42"/>
  <c r="I32" i="43"/>
  <c r="I61" i="42"/>
  <c r="I45" i="42"/>
  <c r="I29" i="42"/>
  <c r="I13" i="42"/>
  <c r="I52" i="42"/>
  <c r="I44" i="42"/>
  <c r="I36" i="42"/>
  <c r="I28" i="42"/>
  <c r="I20" i="42"/>
  <c r="I90" i="50"/>
  <c r="I72" i="50"/>
  <c r="I37" i="50"/>
  <c r="I96" i="50"/>
  <c r="I74" i="50"/>
  <c r="I58" i="50"/>
  <c r="I39" i="50"/>
  <c r="I23" i="50"/>
  <c r="I68" i="50"/>
  <c r="I33" i="50"/>
  <c r="I88" i="50"/>
  <c r="I70" i="50"/>
  <c r="I54" i="50"/>
  <c r="I35" i="50"/>
  <c r="I19" i="50"/>
  <c r="I55" i="30"/>
  <c r="I30" i="30"/>
  <c r="I97" i="30"/>
  <c r="I66" i="30"/>
  <c r="I42" i="30"/>
  <c r="I20" i="30"/>
  <c r="I93" i="29"/>
  <c r="I19" i="29"/>
  <c r="I95" i="30"/>
  <c r="I86" i="30"/>
  <c r="I64" i="30"/>
  <c r="I40" i="30"/>
  <c r="I12" i="29"/>
  <c r="I94" i="37"/>
  <c r="I79" i="37"/>
  <c r="I80" i="37"/>
  <c r="I78" i="37"/>
  <c r="I77" i="37"/>
  <c r="I76" i="37"/>
  <c r="I75" i="37"/>
  <c r="I74" i="37"/>
  <c r="I72" i="37"/>
  <c r="I71" i="37"/>
  <c r="I69" i="37"/>
  <c r="I68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7" i="37"/>
  <c r="I26" i="37"/>
  <c r="I25" i="37"/>
  <c r="I24" i="37"/>
  <c r="I23" i="37"/>
  <c r="I21" i="37"/>
  <c r="I20" i="37"/>
  <c r="I19" i="37"/>
  <c r="I18" i="37"/>
  <c r="I17" i="37"/>
  <c r="I16" i="37"/>
  <c r="I15" i="37"/>
  <c r="I14" i="37"/>
  <c r="I12" i="37"/>
  <c r="I87" i="37"/>
  <c r="I62" i="44"/>
  <c r="I58" i="43"/>
  <c r="I6" i="43"/>
  <c r="I59" i="42"/>
  <c r="I79" i="29"/>
  <c r="I72" i="29"/>
  <c r="I67" i="29"/>
  <c r="I61" i="29"/>
  <c r="I55" i="29"/>
  <c r="I50" i="29"/>
  <c r="I45" i="29"/>
  <c r="I37" i="29"/>
  <c r="I30" i="29"/>
  <c r="I25" i="29"/>
  <c r="I21" i="29"/>
  <c r="I19" i="30"/>
  <c r="I88" i="28"/>
  <c r="I94" i="30"/>
  <c r="I85" i="30"/>
  <c r="I73" i="30"/>
  <c r="I63" i="30"/>
  <c r="I51" i="30"/>
  <c r="I39" i="30"/>
  <c r="I26" i="30"/>
  <c r="I15" i="30"/>
  <c r="I78" i="29"/>
  <c r="I66" i="29"/>
  <c r="I54" i="29"/>
  <c r="I42" i="29"/>
  <c r="I29" i="29"/>
  <c r="I20" i="29"/>
  <c r="I76" i="28"/>
  <c r="I13" i="28"/>
  <c r="I91" i="29"/>
  <c r="I95" i="37"/>
  <c r="I95" i="29"/>
  <c r="I72" i="28"/>
  <c r="I47" i="28"/>
  <c r="I59" i="28"/>
  <c r="I25" i="28"/>
  <c r="I64" i="28"/>
  <c r="I22" i="28"/>
  <c r="I93" i="37"/>
  <c r="I51" i="28"/>
  <c r="I21" i="28"/>
  <c r="I12" i="28"/>
  <c r="I97" i="37"/>
  <c r="I84" i="37"/>
  <c r="I89" i="37"/>
  <c r="I81" i="44"/>
  <c r="I65" i="44"/>
  <c r="I49" i="44"/>
  <c r="I33" i="44"/>
  <c r="I17" i="44"/>
  <c r="I91" i="44"/>
  <c r="I59" i="44"/>
  <c r="I27" i="44"/>
  <c r="I31" i="43"/>
  <c r="I15" i="43"/>
  <c r="I95" i="44"/>
  <c r="I63" i="44"/>
  <c r="I70" i="44"/>
  <c r="I38" i="44"/>
  <c r="I30" i="44"/>
  <c r="I14" i="44"/>
  <c r="I96" i="44"/>
  <c r="I88" i="44"/>
  <c r="I80" i="44"/>
  <c r="I72" i="44"/>
  <c r="I64" i="44"/>
  <c r="I56" i="44"/>
  <c r="I48" i="44"/>
  <c r="I40" i="44"/>
  <c r="I32" i="44"/>
  <c r="I24" i="44"/>
  <c r="I16" i="44"/>
  <c r="I92" i="44"/>
  <c r="I84" i="44"/>
  <c r="I76" i="44"/>
  <c r="I68" i="44"/>
  <c r="I60" i="44"/>
  <c r="I52" i="44"/>
  <c r="I44" i="44"/>
  <c r="I36" i="44"/>
  <c r="I28" i="44"/>
  <c r="I20" i="44"/>
  <c r="I12" i="44"/>
  <c r="I97" i="42"/>
  <c r="I93" i="42"/>
  <c r="I89" i="42"/>
  <c r="I85" i="42"/>
  <c r="I81" i="42"/>
  <c r="I77" i="42"/>
  <c r="I73" i="42"/>
  <c r="I69" i="42"/>
  <c r="I65" i="42"/>
  <c r="I93" i="43"/>
  <c r="I85" i="43"/>
  <c r="I77" i="43"/>
  <c r="I69" i="43"/>
  <c r="I61" i="43"/>
  <c r="I53" i="43"/>
  <c r="I45" i="43"/>
  <c r="I37" i="43"/>
  <c r="I26" i="43"/>
  <c r="I90" i="42"/>
  <c r="I82" i="42"/>
  <c r="I74" i="42"/>
  <c r="I66" i="42"/>
  <c r="I82" i="44"/>
  <c r="I50" i="44"/>
  <c r="I18" i="44"/>
  <c r="I92" i="43"/>
  <c r="I84" i="43"/>
  <c r="I76" i="43"/>
  <c r="I68" i="43"/>
  <c r="I60" i="43"/>
  <c r="I52" i="43"/>
  <c r="I44" i="43"/>
  <c r="I36" i="43"/>
  <c r="I91" i="43"/>
  <c r="I83" i="43"/>
  <c r="I75" i="43"/>
  <c r="I67" i="43"/>
  <c r="I59" i="43"/>
  <c r="I51" i="43"/>
  <c r="I43" i="43"/>
  <c r="I35" i="43"/>
  <c r="I55" i="42"/>
  <c r="I39" i="42"/>
  <c r="I23" i="42"/>
  <c r="I58" i="42"/>
  <c r="I50" i="42"/>
  <c r="I42" i="42"/>
  <c r="I34" i="42"/>
  <c r="I26" i="42"/>
  <c r="I18" i="42"/>
  <c r="I57" i="42"/>
  <c r="I41" i="42"/>
  <c r="I25" i="42"/>
  <c r="I6" i="42"/>
  <c r="I12" i="42"/>
  <c r="I94" i="50"/>
  <c r="I86" i="50"/>
  <c r="I92" i="50"/>
  <c r="I80" i="50"/>
  <c r="I71" i="50"/>
  <c r="I63" i="50"/>
  <c r="I55" i="50"/>
  <c r="I45" i="50"/>
  <c r="I36" i="50"/>
  <c r="I28" i="50"/>
  <c r="I20" i="50"/>
  <c r="I12" i="50"/>
  <c r="H6" i="50"/>
  <c r="I6" i="50" s="1"/>
  <c r="G6" i="50"/>
  <c r="I64" i="50"/>
  <c r="I29" i="50"/>
  <c r="I89" i="50"/>
  <c r="I69" i="50"/>
  <c r="I53" i="50"/>
  <c r="I34" i="50"/>
  <c r="I18" i="50"/>
  <c r="I60" i="50"/>
  <c r="I25" i="50"/>
  <c r="I82" i="50"/>
  <c r="I65" i="50"/>
  <c r="I48" i="50"/>
  <c r="I30" i="50"/>
  <c r="I54" i="30"/>
  <c r="I76" i="30"/>
  <c r="I53" i="30"/>
  <c r="I27" i="30"/>
  <c r="I80" i="29"/>
  <c r="I56" i="29"/>
  <c r="I82" i="37"/>
  <c r="I22" i="44"/>
  <c r="G6" i="44"/>
  <c r="H6" i="44"/>
  <c r="I6" i="44" s="1"/>
  <c r="I66" i="43"/>
  <c r="I42" i="43"/>
  <c r="I25" i="43"/>
  <c r="I42" i="44"/>
  <c r="I93" i="30"/>
  <c r="I84" i="30"/>
  <c r="I72" i="30"/>
  <c r="I61" i="30"/>
  <c r="I50" i="30"/>
  <c r="I37" i="30"/>
  <c r="I25" i="30"/>
  <c r="I13" i="30"/>
  <c r="I92" i="29"/>
  <c r="I92" i="30"/>
  <c r="I83" i="30"/>
  <c r="I71" i="30"/>
  <c r="I59" i="30"/>
  <c r="I49" i="30"/>
  <c r="I33" i="30"/>
  <c r="I24" i="30"/>
  <c r="H6" i="30"/>
  <c r="I6" i="30" s="1"/>
  <c r="G6" i="30"/>
  <c r="I89" i="29"/>
  <c r="I13" i="29"/>
  <c r="I91" i="30"/>
  <c r="I81" i="30"/>
  <c r="I70" i="30"/>
  <c r="I57" i="30"/>
  <c r="I48" i="30"/>
  <c r="I32" i="30"/>
  <c r="I23" i="30"/>
  <c r="I83" i="28"/>
  <c r="I84" i="28"/>
  <c r="I85" i="29"/>
  <c r="H6" i="28"/>
  <c r="I6" i="28" s="1"/>
  <c r="I73" i="29"/>
  <c r="I63" i="29"/>
  <c r="I51" i="29"/>
  <c r="I39" i="29"/>
  <c r="I26" i="29"/>
  <c r="I15" i="29"/>
  <c r="I49" i="28"/>
  <c r="I33" i="28"/>
  <c r="I24" i="28"/>
  <c r="I91" i="37"/>
  <c r="I90" i="29"/>
  <c r="I91" i="28"/>
  <c r="I67" i="28"/>
  <c r="I40" i="28"/>
  <c r="I54" i="28"/>
  <c r="I23" i="28"/>
  <c r="I57" i="28"/>
  <c r="I69" i="28"/>
  <c r="I48" i="28"/>
  <c r="I37" i="28"/>
  <c r="I19" i="28"/>
  <c r="I85" i="37"/>
  <c r="I90" i="37"/>
  <c r="H6" i="35"/>
  <c r="I6" i="35" s="1"/>
  <c r="G6" i="35"/>
  <c r="H6" i="36"/>
  <c r="I6" i="36" s="1"/>
  <c r="I93" i="44"/>
  <c r="I77" i="44"/>
  <c r="I61" i="44"/>
  <c r="I45" i="44"/>
  <c r="I29" i="44"/>
  <c r="I13" i="44"/>
  <c r="I83" i="44"/>
  <c r="I51" i="44"/>
  <c r="I19" i="44"/>
  <c r="I27" i="43"/>
  <c r="I87" i="44"/>
  <c r="I55" i="44"/>
  <c r="I23" i="44"/>
  <c r="I78" i="44"/>
  <c r="I94" i="43"/>
  <c r="I86" i="43"/>
  <c r="I78" i="43"/>
  <c r="I70" i="43"/>
  <c r="I62" i="43"/>
  <c r="I54" i="43"/>
  <c r="I38" i="43"/>
  <c r="I30" i="43"/>
  <c r="I12" i="43"/>
  <c r="I24" i="43"/>
  <c r="I96" i="42"/>
  <c r="I88" i="42"/>
  <c r="I80" i="42"/>
  <c r="I72" i="42"/>
  <c r="I64" i="42"/>
  <c r="I90" i="44"/>
  <c r="I58" i="44"/>
  <c r="I26" i="44"/>
  <c r="I33" i="43"/>
  <c r="I22" i="43"/>
  <c r="I29" i="43"/>
  <c r="I16" i="43"/>
  <c r="I51" i="42"/>
  <c r="I35" i="42"/>
  <c r="I19" i="42"/>
  <c r="I53" i="42"/>
  <c r="I37" i="42"/>
  <c r="I21" i="42"/>
  <c r="I56" i="42"/>
  <c r="I48" i="42"/>
  <c r="I40" i="42"/>
  <c r="I32" i="42"/>
  <c r="I24" i="42"/>
  <c r="I16" i="42"/>
  <c r="I87" i="50"/>
  <c r="I93" i="50"/>
  <c r="I56" i="50"/>
  <c r="I21" i="50"/>
  <c r="I83" i="50"/>
  <c r="I66" i="50"/>
  <c r="I49" i="50"/>
  <c r="I31" i="50"/>
  <c r="I15" i="50"/>
  <c r="I85" i="50"/>
  <c r="I51" i="50"/>
  <c r="I17" i="50"/>
  <c r="I97" i="50"/>
  <c r="I79" i="50"/>
  <c r="I62" i="50"/>
  <c r="I44" i="50"/>
  <c r="I27" i="50"/>
  <c r="I7" i="21" l="1"/>
  <c r="J6" i="58"/>
  <c r="D49" i="24"/>
  <c r="D68" i="24"/>
  <c r="D29" i="24"/>
  <c r="I27" i="21"/>
  <c r="I6" i="20"/>
  <c r="I27" i="20"/>
  <c r="I6" i="21"/>
  <c r="I6" i="17"/>
  <c r="I26" i="20"/>
  <c r="I7" i="17"/>
  <c r="I26" i="21"/>
  <c r="I7" i="20"/>
  <c r="I49" i="24"/>
  <c r="I6" i="7"/>
  <c r="I26" i="7"/>
  <c r="I9" i="24"/>
  <c r="I27" i="60"/>
  <c r="I7" i="7"/>
  <c r="I29" i="24"/>
  <c r="I27" i="7"/>
  <c r="I8" i="23"/>
  <c r="I28" i="24"/>
  <c r="I48" i="24"/>
  <c r="I29" i="23"/>
  <c r="D49" i="23"/>
  <c r="D48" i="24"/>
  <c r="D6" i="60"/>
  <c r="D7" i="60"/>
  <c r="D48" i="23"/>
  <c r="D7" i="59"/>
  <c r="D8" i="23"/>
  <c r="I8" i="24"/>
  <c r="I48" i="23"/>
  <c r="D28" i="24"/>
  <c r="D6" i="57"/>
  <c r="I26" i="58"/>
  <c r="I28" i="23"/>
  <c r="D9" i="24"/>
  <c r="D6" i="59"/>
  <c r="D7" i="57"/>
  <c r="I27" i="58"/>
  <c r="D8" i="24"/>
  <c r="D28" i="23"/>
  <c r="I27" i="57"/>
  <c r="I26" i="60"/>
  <c r="I26" i="57"/>
  <c r="D7" i="58"/>
  <c r="D6" i="58"/>
  <c r="I27" i="59"/>
  <c r="I26" i="59"/>
  <c r="D28" i="25"/>
  <c r="D8" i="25"/>
  <c r="D29" i="25"/>
  <c r="I8" i="25"/>
  <c r="D9" i="23"/>
  <c r="D9" i="25"/>
  <c r="I49" i="23"/>
  <c r="I9" i="25"/>
  <c r="I9" i="23"/>
  <c r="D29" i="23"/>
  <c r="I7" i="60" l="1"/>
  <c r="I6" i="60"/>
  <c r="I6" i="59"/>
  <c r="I7" i="59"/>
  <c r="I7" i="57"/>
  <c r="I6" i="57"/>
  <c r="I6" i="58"/>
  <c r="I7" i="58"/>
  <c r="J6" i="25" l="1"/>
  <c r="J46" i="24"/>
  <c r="E26" i="21"/>
  <c r="E26" i="7"/>
  <c r="E26" i="23"/>
  <c r="E26" i="59"/>
  <c r="E6" i="17"/>
  <c r="E6" i="25"/>
  <c r="E26" i="24"/>
  <c r="J26" i="23"/>
  <c r="J46" i="23"/>
  <c r="E26" i="60"/>
  <c r="E6" i="24"/>
  <c r="J6" i="23"/>
  <c r="E46" i="24"/>
  <c r="E46" i="23"/>
  <c r="E6" i="23"/>
  <c r="E26" i="25"/>
  <c r="E26" i="20"/>
  <c r="J6" i="24"/>
  <c r="E6" i="21"/>
  <c r="J26" i="24"/>
  <c r="E6" i="20"/>
  <c r="E26" i="58"/>
  <c r="E6" i="7"/>
  <c r="E48" i="24" l="1"/>
  <c r="J8" i="23"/>
  <c r="J26" i="58"/>
  <c r="E28" i="24"/>
  <c r="J28" i="23"/>
  <c r="J26" i="21"/>
  <c r="J28" i="24"/>
  <c r="E6" i="60"/>
  <c r="E8" i="24"/>
  <c r="J26" i="57"/>
  <c r="J26" i="7"/>
  <c r="E8" i="25"/>
  <c r="J26" i="59"/>
  <c r="J6" i="20"/>
  <c r="E48" i="23"/>
  <c r="J6" i="17"/>
  <c r="J26" i="60"/>
  <c r="E28" i="25"/>
  <c r="E6" i="59"/>
  <c r="J8" i="24"/>
  <c r="J26" i="20"/>
  <c r="J48" i="23"/>
  <c r="J8" i="25"/>
  <c r="J48" i="24"/>
  <c r="E28" i="23"/>
  <c r="E8" i="23"/>
  <c r="J6" i="21"/>
  <c r="J6" i="7"/>
  <c r="E6" i="57"/>
  <c r="J6" i="59" l="1"/>
  <c r="J6" i="60"/>
  <c r="J6" i="5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<sst xmlns="http://schemas.openxmlformats.org/spreadsheetml/2006/main" count="7028" uniqueCount="528">
  <si>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</si>
  <si>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</si>
  <si>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</si>
  <si>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１．学生数</t>
    <rPh sb="2" eb="5">
      <t>ガクセイスウ</t>
    </rPh>
    <phoneticPr fontId="1"/>
  </si>
  <si>
    <t>高知大学</t>
    <rPh sb="0" eb="4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</si>
  <si>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</si>
  <si>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</si>
  <si>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</si>
  <si>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</si>
  <si>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</si>
  <si>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</si>
  <si>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１．人文社会科専攻</t>
    <rPh sb="2" eb="4">
      <t>ジンブン</t>
    </rPh>
    <rPh sb="4" eb="6">
      <t>シャカイ</t>
    </rPh>
    <rPh sb="6" eb="7">
      <t>カ</t>
    </rPh>
    <rPh sb="7" eb="9">
      <t>センコウ</t>
    </rPh>
    <phoneticPr fontId="1"/>
  </si>
  <si>
    <t>２．教育学専攻</t>
    <rPh sb="2" eb="4">
      <t>キョウイク</t>
    </rPh>
    <rPh sb="4" eb="7">
      <t>ガクセンコウ</t>
    </rPh>
    <phoneticPr fontId="1"/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</si>
  <si>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</si>
  <si>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</si>
  <si>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</si>
  <si>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</si>
  <si>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</si>
  <si>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</si>
  <si>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</si>
  <si>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</si>
  <si>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</si>
  <si>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</si>
  <si>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7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</si>
  <si>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</si>
  <si>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</si>
  <si>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</si>
  <si>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</si>
  <si>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</si>
  <si>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</si>
  <si>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</si>
  <si>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</si>
  <si>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</si>
  <si>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</si>
  <si>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</si>
  <si>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</si>
  <si>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</si>
  <si>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</si>
  <si>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</si>
  <si>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</si>
  <si>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G</t>
    <phoneticPr fontId="1"/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</si>
  <si>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</si>
  <si>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</si>
  <si>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</si>
  <si>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</si>
  <si>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</si>
  <si>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</si>
  <si>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</si>
  <si>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</si>
  <si>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</si>
  <si>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</si>
  <si>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</si>
  <si>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</si>
  <si>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</si>
  <si>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</si>
  <si>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</si>
  <si>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</si>
  <si>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</si>
  <si>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</si>
  <si>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</si>
  <si>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</si>
  <si>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</si>
  <si>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</si>
  <si>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</si>
  <si>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</si>
  <si>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</si>
  <si>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</si>
  <si>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</si>
  <si>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</si>
  <si>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</si>
  <si>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</si>
  <si>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</si>
  <si>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</si>
  <si>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</si>
  <si>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</si>
  <si>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</si>
  <si>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</si>
  <si>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</si>
  <si>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</si>
  <si>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</si>
  <si>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</si>
  <si>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</si>
  <si>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</si>
  <si>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</si>
  <si>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</si>
  <si>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</si>
  <si>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</si>
  <si>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</si>
  <si>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</si>
  <si>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</si>
  <si>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</si>
  <si>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</si>
  <si>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</si>
  <si>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</si>
  <si>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</si>
  <si>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</si>
  <si>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</si>
  <si>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</si>
  <si>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</si>
  <si>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</si>
  <si>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</si>
  <si>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</si>
  <si>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</si>
  <si>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</si>
  <si>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</si>
  <si>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</si>
  <si>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</si>
  <si>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</si>
  <si>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</si>
  <si>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</si>
  <si>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</si>
  <si>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</si>
  <si>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</si>
  <si>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</si>
  <si>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</si>
  <si>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</si>
  <si>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</si>
  <si>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</si>
  <si>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</si>
  <si>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</si>
  <si>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</si>
  <si>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</si>
  <si>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</si>
  <si>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</si>
  <si>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</si>
  <si>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</si>
  <si>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</si>
  <si>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</si>
  <si>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</si>
  <si>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</si>
  <si>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</si>
  <si>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</si>
  <si>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</si>
  <si>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</si>
  <si>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</si>
  <si>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</si>
  <si>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</si>
  <si>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</si>
  <si>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</si>
  <si>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</si>
  <si>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</si>
  <si>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</si>
  <si>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</si>
  <si>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</si>
  <si>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</si>
  <si>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</si>
  <si>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</si>
  <si>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</si>
  <si>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</si>
  <si>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</si>
  <si>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</si>
  <si>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</si>
  <si>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</si>
  <si>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</si>
  <si>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</si>
  <si>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</si>
  <si>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</si>
  <si>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</si>
  <si>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</si>
  <si>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</si>
  <si>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</si>
  <si>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</si>
  <si>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</si>
  <si>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</si>
  <si>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</si>
  <si>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</si>
  <si>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</si>
  <si>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</si>
  <si>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</si>
  <si>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</si>
  <si>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</si>
  <si>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</si>
  <si>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</si>
  <si>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</si>
  <si>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</si>
  <si>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</si>
  <si>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</si>
  <si>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</si>
  <si>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</si>
  <si>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</si>
  <si>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</si>
  <si>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</si>
  <si>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</si>
  <si>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</si>
  <si>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</si>
  <si>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</si>
  <si>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</si>
  <si>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</si>
  <si>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</si>
  <si>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</si>
  <si>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</si>
  <si>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</si>
  <si>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</si>
  <si>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</si>
  <si>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</si>
  <si>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</si>
  <si>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</si>
  <si>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</si>
  <si>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R2</t>
  </si>
  <si>
    <t>R3</t>
  </si>
  <si>
    <t>北海道大学</t>
    <phoneticPr fontId="1"/>
  </si>
  <si>
    <t>北海道教育大学</t>
    <phoneticPr fontId="1"/>
  </si>
  <si>
    <t>小樽商科大学</t>
    <phoneticPr fontId="1"/>
  </si>
  <si>
    <t>帯広畜産大学</t>
    <phoneticPr fontId="1"/>
  </si>
  <si>
    <t>北見工業大学</t>
    <phoneticPr fontId="1"/>
  </si>
  <si>
    <t>弘前大学</t>
    <phoneticPr fontId="1"/>
  </si>
  <si>
    <t>岩手大学</t>
    <phoneticPr fontId="1"/>
  </si>
  <si>
    <t>東北大学</t>
    <phoneticPr fontId="1"/>
  </si>
  <si>
    <t>秋田大学</t>
    <phoneticPr fontId="1"/>
  </si>
  <si>
    <t>山形大学</t>
    <phoneticPr fontId="1"/>
  </si>
  <si>
    <t>福島大学</t>
    <phoneticPr fontId="1"/>
  </si>
  <si>
    <t>筑波大学</t>
    <phoneticPr fontId="1"/>
  </si>
  <si>
    <t>筑波技術大学</t>
    <phoneticPr fontId="1"/>
  </si>
  <si>
    <t>宇都宮大学</t>
    <phoneticPr fontId="1"/>
  </si>
  <si>
    <t>埼玉大学</t>
    <phoneticPr fontId="1"/>
  </si>
  <si>
    <t>千葉大学</t>
    <phoneticPr fontId="1"/>
  </si>
  <si>
    <t>東京大学</t>
    <phoneticPr fontId="1"/>
  </si>
  <si>
    <t>東京外国語大学</t>
    <phoneticPr fontId="1"/>
  </si>
  <si>
    <t>東京芸術大学</t>
    <phoneticPr fontId="1"/>
  </si>
  <si>
    <t>東京工業大学</t>
    <phoneticPr fontId="1"/>
  </si>
  <si>
    <t>東京学芸大学</t>
    <phoneticPr fontId="1"/>
  </si>
  <si>
    <t>東京農工大学</t>
    <phoneticPr fontId="1"/>
  </si>
  <si>
    <t>電気通信大学</t>
    <phoneticPr fontId="1"/>
  </si>
  <si>
    <t>政策研究大学院大学</t>
    <phoneticPr fontId="1"/>
  </si>
  <si>
    <t>東京海洋大学</t>
    <phoneticPr fontId="1"/>
  </si>
  <si>
    <t>横浜国立大学</t>
    <phoneticPr fontId="1"/>
  </si>
  <si>
    <t>新潟大学</t>
    <phoneticPr fontId="1"/>
  </si>
  <si>
    <t>長岡技術科学大学</t>
    <phoneticPr fontId="1"/>
  </si>
  <si>
    <t>上越教育大学</t>
    <phoneticPr fontId="1"/>
  </si>
  <si>
    <t>金沢大学</t>
    <phoneticPr fontId="1"/>
  </si>
  <si>
    <t>北陸先端科学技術大学院大学</t>
    <phoneticPr fontId="1"/>
  </si>
  <si>
    <t>福井大学</t>
    <phoneticPr fontId="1"/>
  </si>
  <si>
    <t>信州大学</t>
    <phoneticPr fontId="1"/>
  </si>
  <si>
    <t>岐阜大学</t>
    <phoneticPr fontId="1"/>
  </si>
  <si>
    <t>静岡大学</t>
    <phoneticPr fontId="1"/>
  </si>
  <si>
    <t>名古屋大学</t>
    <phoneticPr fontId="1"/>
  </si>
  <si>
    <t>名古屋工業大学</t>
    <phoneticPr fontId="1"/>
  </si>
  <si>
    <t>愛知教育大学</t>
    <phoneticPr fontId="1"/>
  </si>
  <si>
    <t>三重大学</t>
    <phoneticPr fontId="1"/>
  </si>
  <si>
    <t>滋賀大学</t>
    <phoneticPr fontId="1"/>
  </si>
  <si>
    <t>滋賀医科大学</t>
    <phoneticPr fontId="1"/>
  </si>
  <si>
    <t>京都教育大学</t>
    <phoneticPr fontId="1"/>
  </si>
  <si>
    <t>京都工芸繊維大学</t>
    <phoneticPr fontId="1"/>
  </si>
  <si>
    <t>大阪大学</t>
    <phoneticPr fontId="1"/>
  </si>
  <si>
    <t>神戸大学</t>
    <phoneticPr fontId="1"/>
  </si>
  <si>
    <t>兵庫教育大学</t>
    <phoneticPr fontId="1"/>
  </si>
  <si>
    <t>奈良教育大学</t>
    <phoneticPr fontId="1"/>
  </si>
  <si>
    <t>奈良先端科学技術大学院大学</t>
    <phoneticPr fontId="1"/>
  </si>
  <si>
    <t>和歌山大学</t>
    <phoneticPr fontId="1"/>
  </si>
  <si>
    <t>鳥取大学</t>
    <phoneticPr fontId="1"/>
  </si>
  <si>
    <t>岡山大学</t>
    <phoneticPr fontId="1"/>
  </si>
  <si>
    <t>広島大学</t>
    <phoneticPr fontId="1"/>
  </si>
  <si>
    <t>山口大学</t>
    <phoneticPr fontId="1"/>
  </si>
  <si>
    <t>鳴門教育大学</t>
    <phoneticPr fontId="1"/>
  </si>
  <si>
    <t>香川大学</t>
    <phoneticPr fontId="1"/>
  </si>
  <si>
    <t>愛媛大学</t>
    <phoneticPr fontId="1"/>
  </si>
  <si>
    <t>九州工業大学</t>
    <phoneticPr fontId="1"/>
  </si>
  <si>
    <t>福岡教育大学</t>
    <phoneticPr fontId="1"/>
  </si>
  <si>
    <t>九州大学</t>
    <phoneticPr fontId="1"/>
  </si>
  <si>
    <t>長崎大学</t>
    <phoneticPr fontId="1"/>
  </si>
  <si>
    <t>熊本大学</t>
    <phoneticPr fontId="1"/>
  </si>
  <si>
    <t>大分大学</t>
    <phoneticPr fontId="1"/>
  </si>
  <si>
    <t>鹿児島大学</t>
    <phoneticPr fontId="1"/>
  </si>
  <si>
    <t>鹿屋体育大学</t>
    <phoneticPr fontId="1"/>
  </si>
  <si>
    <t>琉球大学</t>
    <phoneticPr fontId="1"/>
  </si>
  <si>
    <t>1.グラフデータ</t>
    <phoneticPr fontId="1"/>
  </si>
  <si>
    <t>1.経年データ（学部単位）</t>
    <phoneticPr fontId="1"/>
  </si>
  <si>
    <t>1.経年データ（専攻単位）</t>
    <phoneticPr fontId="1"/>
  </si>
  <si>
    <t>1-1.2019</t>
  </si>
  <si>
    <t>1-1.2020</t>
  </si>
  <si>
    <t>1-1.2021</t>
  </si>
  <si>
    <t>1-2.2019</t>
  </si>
  <si>
    <t>1-2.2020</t>
  </si>
  <si>
    <t>1-2.2021</t>
  </si>
  <si>
    <t>1-3.2019</t>
  </si>
  <si>
    <t>1-3.2020</t>
  </si>
  <si>
    <t>1-3.2021</t>
  </si>
  <si>
    <t>1-4.2019</t>
  </si>
  <si>
    <t>1-4.2020</t>
  </si>
  <si>
    <t>1-4.2021</t>
  </si>
  <si>
    <t>■目次</t>
    <phoneticPr fontId="1"/>
  </si>
  <si>
    <t>目次に戻る</t>
    <rPh sb="0" eb="2">
      <t>モクジ</t>
    </rPh>
    <rPh sb="3" eb="4">
      <t>モド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</si>
  <si>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</si>
  <si>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</si>
  <si>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</si>
  <si>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</si>
  <si>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</si>
  <si>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</si>
  <si>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在籍者数の
推移</t>
    <rPh sb="0" eb="4">
      <t>ザイセキシャスウ</t>
    </rPh>
    <rPh sb="6" eb="8">
      <t>スイイ</t>
    </rPh>
    <phoneticPr fontId="1"/>
  </si>
  <si>
    <t>５年間平均</t>
    <rPh sb="1" eb="3">
      <t>ネンカン</t>
    </rPh>
    <rPh sb="3" eb="5">
      <t>ヘイキン</t>
    </rPh>
    <phoneticPr fontId="1"/>
  </si>
  <si>
    <t>（１）．学士課程</t>
    <rPh sb="4" eb="8">
      <t>ガクシカテイ</t>
    </rPh>
    <phoneticPr fontId="1"/>
  </si>
  <si>
    <t>増減</t>
    <rPh sb="0" eb="2">
      <t>ゾウゲン</t>
    </rPh>
    <phoneticPr fontId="1"/>
  </si>
  <si>
    <t>（２）．修士課程</t>
    <rPh sb="4" eb="6">
      <t>シュウシ</t>
    </rPh>
    <rPh sb="6" eb="8">
      <t>カテイ</t>
    </rPh>
    <phoneticPr fontId="1"/>
  </si>
  <si>
    <t>（３）．博士課程</t>
    <rPh sb="4" eb="6">
      <t>ハカセ</t>
    </rPh>
    <rPh sb="6" eb="8">
      <t>カテイ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</si>
  <si>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</si>
  <si>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①．総計</t>
    <rPh sb="2" eb="4">
      <t>ソウケイ</t>
    </rPh>
    <phoneticPr fontId="1"/>
  </si>
  <si>
    <t>（１）．学士課程</t>
    <rPh sb="4" eb="6">
      <t>ガクシ</t>
    </rPh>
    <rPh sb="6" eb="8">
      <t>カテイ</t>
    </rPh>
    <phoneticPr fontId="1"/>
  </si>
  <si>
    <t>ⅰ．人文社会科学部（人文学部・TSP含む）</t>
    <rPh sb="2" eb="4">
      <t>ジンブン</t>
    </rPh>
    <rPh sb="4" eb="6">
      <t>シャカイ</t>
    </rPh>
    <rPh sb="6" eb="9">
      <t>カガクブ</t>
    </rPh>
    <rPh sb="10" eb="14">
      <t>ジンブンガクブ</t>
    </rPh>
    <rPh sb="18" eb="19">
      <t>フク</t>
    </rPh>
    <phoneticPr fontId="1"/>
  </si>
  <si>
    <t>ⅱ．教育学部</t>
    <rPh sb="2" eb="4">
      <t>キョウイク</t>
    </rPh>
    <rPh sb="4" eb="6">
      <t>ガクブ</t>
    </rPh>
    <phoneticPr fontId="1"/>
  </si>
  <si>
    <t>ⅲ．理工学部（理学部・TSP含む）</t>
    <rPh sb="2" eb="6">
      <t>リコウガクブ</t>
    </rPh>
    <rPh sb="7" eb="10">
      <t>リガクブ</t>
    </rPh>
    <rPh sb="14" eb="15">
      <t>フク</t>
    </rPh>
    <phoneticPr fontId="1"/>
  </si>
  <si>
    <t>ⅳ．医学部（TSP含む）</t>
    <rPh sb="2" eb="5">
      <t>イガクブ</t>
    </rPh>
    <rPh sb="9" eb="10">
      <t>フク</t>
    </rPh>
    <phoneticPr fontId="1"/>
  </si>
  <si>
    <t>ⅴ．農林海洋科学部（農学部・TSP含む）</t>
    <phoneticPr fontId="1"/>
  </si>
  <si>
    <t>ⅰ．人文社会科学専攻</t>
    <rPh sb="2" eb="4">
      <t>ジンブン</t>
    </rPh>
    <rPh sb="4" eb="6">
      <t>シャカイ</t>
    </rPh>
    <rPh sb="6" eb="8">
      <t>カガク</t>
    </rPh>
    <rPh sb="8" eb="10">
      <t>センコウ</t>
    </rPh>
    <phoneticPr fontId="1"/>
  </si>
  <si>
    <t>ⅲ．理工学専攻（理学専攻・TSP含む）</t>
    <rPh sb="2" eb="5">
      <t>リコウガク</t>
    </rPh>
    <rPh sb="5" eb="7">
      <t>センコウ</t>
    </rPh>
    <rPh sb="8" eb="10">
      <t>リガク</t>
    </rPh>
    <rPh sb="10" eb="12">
      <t>センコウ</t>
    </rPh>
    <rPh sb="16" eb="17">
      <t>フク</t>
    </rPh>
    <phoneticPr fontId="1"/>
  </si>
  <si>
    <t>ⅳ．医科学専攻</t>
    <rPh sb="2" eb="7">
      <t>イカガクセンコウ</t>
    </rPh>
    <phoneticPr fontId="1"/>
  </si>
  <si>
    <t>ⅴ．看護学専攻</t>
    <rPh sb="2" eb="7">
      <t>カンゴガクセンコウ</t>
    </rPh>
    <phoneticPr fontId="1"/>
  </si>
  <si>
    <t>ⅵ．農林海洋科学専攻（農学専攻含む）</t>
    <rPh sb="2" eb="4">
      <t>ノウリン</t>
    </rPh>
    <rPh sb="4" eb="6">
      <t>カイヨウ</t>
    </rPh>
    <rPh sb="6" eb="8">
      <t>カガク</t>
    </rPh>
    <rPh sb="8" eb="10">
      <t>センコウ</t>
    </rPh>
    <rPh sb="11" eb="13">
      <t>ノウガク</t>
    </rPh>
    <rPh sb="13" eb="15">
      <t>センコウ</t>
    </rPh>
    <rPh sb="15" eb="16">
      <t>フク</t>
    </rPh>
    <phoneticPr fontId="1"/>
  </si>
  <si>
    <t>ⅶ．地域協働学専攻（令和２年度設置）</t>
    <rPh sb="2" eb="7">
      <t>チイキキョウドウガク</t>
    </rPh>
    <rPh sb="7" eb="9">
      <t>センコウ</t>
    </rPh>
    <rPh sb="10" eb="12">
      <t>レイワ</t>
    </rPh>
    <rPh sb="13" eb="15">
      <t>ネンド</t>
    </rPh>
    <rPh sb="15" eb="17">
      <t>セッチ</t>
    </rPh>
    <phoneticPr fontId="1"/>
  </si>
  <si>
    <t>③．高知大学：専攻別</t>
    <rPh sb="2" eb="6">
      <t>コウチダイガク</t>
    </rPh>
    <rPh sb="7" eb="10">
      <t>センコウベツ</t>
    </rPh>
    <phoneticPr fontId="1"/>
  </si>
  <si>
    <t>③．高知大学：学部別</t>
    <rPh sb="7" eb="10">
      <t>ガクブベツ</t>
    </rPh>
    <phoneticPr fontId="1"/>
  </si>
  <si>
    <t>③．高知大学：専攻別</t>
    <rPh sb="2" eb="6">
      <t>コウチダイガク</t>
    </rPh>
    <rPh sb="7" eb="9">
      <t>センコウ</t>
    </rPh>
    <rPh sb="9" eb="10">
      <t>ベツ</t>
    </rPh>
    <phoneticPr fontId="1"/>
  </si>
  <si>
    <t>ⅰ．応用自然科学専攻</t>
    <rPh sb="2" eb="4">
      <t>オウヨウ</t>
    </rPh>
    <rPh sb="4" eb="6">
      <t>シゼン</t>
    </rPh>
    <rPh sb="6" eb="8">
      <t>カガク</t>
    </rPh>
    <rPh sb="8" eb="10">
      <t>センコウ</t>
    </rPh>
    <phoneticPr fontId="1"/>
  </si>
  <si>
    <t>ⅱ．医学専攻</t>
    <rPh sb="2" eb="6">
      <t>イガクセンコウ</t>
    </rPh>
    <phoneticPr fontId="1"/>
  </si>
  <si>
    <t>ⅲ．黒潮圏総合科学専攻</t>
    <rPh sb="2" eb="5">
      <t>クロシオケン</t>
    </rPh>
    <rPh sb="5" eb="11">
      <t>ソウゴウカガクセンコウ</t>
    </rPh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</si>
  <si>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</si>
  <si>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</si>
  <si>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</si>
  <si>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―</t>
    <phoneticPr fontId="1"/>
  </si>
  <si>
    <t>■国立大学平均</t>
    <rPh sb="1" eb="5">
      <t>コクリツダイガク</t>
    </rPh>
    <rPh sb="5" eb="7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</si>
  <si>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</si>
  <si>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1-1-1.学士課程</t>
    <rPh sb="6" eb="10">
      <t>ガクシカテイ</t>
    </rPh>
    <phoneticPr fontId="1"/>
  </si>
  <si>
    <t>1-1-3.学士課程（学部別）</t>
    <rPh sb="6" eb="10">
      <t>ガクシカテイ</t>
    </rPh>
    <rPh sb="11" eb="14">
      <t>ガクブベツ</t>
    </rPh>
    <phoneticPr fontId="1"/>
  </si>
  <si>
    <t>1-2-2.修士課程（平均）</t>
    <rPh sb="6" eb="10">
      <t>シュウシカテイ</t>
    </rPh>
    <rPh sb="11" eb="13">
      <t>ヘイキン</t>
    </rPh>
    <phoneticPr fontId="1"/>
  </si>
  <si>
    <t>1-4-2.専門職学位課程（平均）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</si>
  <si>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1-3-1.博士課程</t>
    <phoneticPr fontId="1"/>
  </si>
  <si>
    <t>1-3-2.博士課程（平均）</t>
    <rPh sb="6" eb="10">
      <t>ハカセカテイ</t>
    </rPh>
    <rPh sb="11" eb="13">
      <t>ヘイキン</t>
    </rPh>
    <phoneticPr fontId="1"/>
  </si>
  <si>
    <t>1-3-3.博士課程（専攻別）</t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</si>
  <si>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</si>
  <si>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</si>
  <si>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</si>
  <si>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</si>
  <si>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</si>
  <si>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</si>
  <si>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ⅰ．人文社会科専攻</t>
    <phoneticPr fontId="1"/>
  </si>
  <si>
    <t>ⅱ．教育学専攻</t>
    <rPh sb="2" eb="4">
      <t>キョウイク</t>
    </rPh>
    <rPh sb="4" eb="7">
      <t>ガクセンコウ</t>
    </rPh>
    <phoneticPr fontId="1"/>
  </si>
  <si>
    <t>ⅲ．理工学専攻（理学専攻含む）</t>
    <rPh sb="2" eb="4">
      <t>リコウ</t>
    </rPh>
    <rPh sb="4" eb="5">
      <t>ガク</t>
    </rPh>
    <rPh sb="5" eb="7">
      <t>センコウ</t>
    </rPh>
    <rPh sb="8" eb="10">
      <t>リガク</t>
    </rPh>
    <rPh sb="10" eb="12">
      <t>センコウ</t>
    </rPh>
    <rPh sb="12" eb="13">
      <t>フク</t>
    </rPh>
    <phoneticPr fontId="1"/>
  </si>
  <si>
    <t>ⅶ．地域協働学専攻</t>
    <rPh sb="2" eb="4">
      <t>チイキ</t>
    </rPh>
    <rPh sb="4" eb="6">
      <t>キョウドウ</t>
    </rPh>
    <rPh sb="6" eb="7">
      <t>ガク</t>
    </rPh>
    <rPh sb="7" eb="9">
      <t>センコウ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</si>
  <si>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</si>
  <si>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</si>
  <si>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</si>
  <si>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</si>
  <si>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</si>
  <si>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</si>
  <si>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H</t>
    <phoneticPr fontId="1"/>
  </si>
  <si>
    <t>合計(C=A+B)</t>
    <rPh sb="0" eb="2">
      <t>ゴウケイ</t>
    </rPh>
    <phoneticPr fontId="1"/>
  </si>
  <si>
    <t>女性の割合(D=B/C)</t>
    <rPh sb="0" eb="2">
      <t>ジョセイ</t>
    </rPh>
    <rPh sb="3" eb="5">
      <t>ワリアイ</t>
    </rPh>
    <phoneticPr fontId="1"/>
  </si>
  <si>
    <t>女性の割合
(D=B/C)</t>
    <rPh sb="0" eb="2">
      <t>ジョセイ</t>
    </rPh>
    <rPh sb="3" eb="5">
      <t>ワリアイ</t>
    </rPh>
    <phoneticPr fontId="1"/>
  </si>
  <si>
    <t>R4</t>
  </si>
  <si>
    <t>ⅵ．地域協働学部</t>
    <rPh sb="2" eb="4">
      <t>チイキ</t>
    </rPh>
    <rPh sb="4" eb="8">
      <t>キョウドウガクブ</t>
    </rPh>
    <phoneticPr fontId="1"/>
  </si>
  <si>
    <t>―</t>
  </si>
  <si>
    <t>データ個数</t>
    <rPh sb="3" eb="5">
      <t>コスウ</t>
    </rPh>
    <phoneticPr fontId="1"/>
  </si>
  <si>
    <t>■ベンチマーク大学平均</t>
    <rPh sb="7" eb="9">
      <t>ダイガク</t>
    </rPh>
    <rPh sb="9" eb="11">
      <t>ヘイキン</t>
    </rPh>
    <phoneticPr fontId="1"/>
  </si>
  <si>
    <t>ⅱ．教育学専攻（令和４年度募集停止）</t>
    <rPh sb="2" eb="4">
      <t>キョウイク</t>
    </rPh>
    <rPh sb="4" eb="5">
      <t>ガク</t>
    </rPh>
    <rPh sb="5" eb="7">
      <t>センコウ</t>
    </rPh>
    <rPh sb="8" eb="10">
      <t>レイワ</t>
    </rPh>
    <rPh sb="11" eb="13">
      <t>ネンド</t>
    </rPh>
    <rPh sb="13" eb="17">
      <t>ボシュウテイシ</t>
    </rPh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</si>
  <si>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</si>
  <si>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</si>
  <si>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</si>
  <si>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</si>
  <si>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</si>
  <si>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</si>
  <si>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</si>
  <si>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1-1.2022</t>
  </si>
  <si>
    <t>1-2.2022</t>
  </si>
  <si>
    <t>1-3.2022</t>
  </si>
  <si>
    <t>1-4.2022</t>
  </si>
  <si>
    <t>同程度で推移</t>
    <rPh sb="0" eb="3">
      <t>ドウテイド</t>
    </rPh>
    <rPh sb="4" eb="6">
      <t>スイイ</t>
    </rPh>
    <phoneticPr fontId="1"/>
  </si>
  <si>
    <t>５年平均</t>
    <phoneticPr fontId="1"/>
  </si>
  <si>
    <t>判定➀</t>
    <rPh sb="0" eb="2">
      <t>ハンテイ</t>
    </rPh>
    <phoneticPr fontId="1"/>
  </si>
  <si>
    <t>判定②</t>
    <rPh sb="0" eb="2">
      <t>ハンテイ</t>
    </rPh>
    <phoneticPr fontId="1"/>
  </si>
  <si>
    <t>５年平均±３％判定</t>
    <rPh sb="1" eb="4">
      <t>ネンヘイキン</t>
    </rPh>
    <rPh sb="7" eb="9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</si>
  <si>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</si>
  <si>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↑↑↑↑</t>
  </si>
  <si>
    <t>↑↑↑↓</t>
  </si>
  <si>
    <t>↑↑↑－</t>
  </si>
  <si>
    <t>↑↑↓↑</t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</si>
  <si>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</si>
  <si>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</si>
  <si>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</si>
  <si>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</si>
  <si>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</si>
  <si>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</si>
  <si>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</si>
  <si>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</si>
  <si>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</si>
  <si>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</si>
  <si>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</si>
  <si>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</si>
  <si>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</si>
  <si>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</si>
  <si>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</si>
  <si>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</si>
  <si>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</si>
  <si>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</si>
  <si>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</si>
  <si>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</si>
  <si>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</si>
  <si>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</si>
  <si>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</si>
  <si>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</si>
  <si>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</si>
  <si>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</si>
  <si>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</si>
  <si>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</si>
  <si>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</si>
  <si>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</si>
  <si>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</si>
  <si>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</si>
  <si>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</si>
  <si>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</si>
  <si>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</si>
  <si>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</si>
  <si>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</si>
  <si>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</si>
  <si>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</si>
  <si>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</si>
  <si>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</si>
  <si>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</si>
  <si>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</si>
  <si>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</si>
  <si>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</si>
  <si>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</si>
  <si>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</si>
  <si>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</si>
  <si>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</si>
  <si>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</si>
  <si>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評定</t>
    <rPh sb="0" eb="2">
      <t>ヒョウテイ</t>
    </rPh>
    <phoneticPr fontId="1"/>
  </si>
  <si>
    <t>年度毎増減</t>
    <rPh sb="0" eb="3">
      <t>ネンドマイ</t>
    </rPh>
    <rPh sb="3" eb="5">
      <t>ゾウゲン</t>
    </rPh>
    <phoneticPr fontId="1"/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</si>
  <si>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</si>
  <si>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</si>
  <si>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</si>
  <si>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</si>
  <si>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</si>
  <si>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</si>
  <si>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</si>
  <si>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</si>
  <si>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</si>
  <si>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</si>
  <si>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</si>
  <si>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</si>
  <si>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</si>
  <si>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</si>
  <si>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</si>
  <si>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</si>
  <si>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</si>
  <si>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</si>
  <si>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</si>
  <si>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</si>
  <si>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</si>
  <si>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</si>
  <si>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</si>
  <si>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</si>
  <si>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</si>
  <si>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</si>
  <si>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</si>
  <si>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年度により増減</t>
    <rPh sb="0" eb="2">
      <t>ネンド</t>
    </rPh>
    <rPh sb="5" eb="7">
      <t>ゾウゲン</t>
    </rPh>
    <phoneticPr fontId="1"/>
  </si>
  <si>
    <t>増加傾向⤴</t>
  </si>
  <si>
    <t>減少傾向⤵</t>
  </si>
  <si>
    <t>判定結果</t>
    <rPh sb="0" eb="4">
      <t>ハンテイケッカ</t>
    </rPh>
    <phoneticPr fontId="1"/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</si>
  <si>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</si>
  <si>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減少傾向⤵</t>
    <rPh sb="0" eb="2">
      <t>ゲンショウ</t>
    </rPh>
    <rPh sb="2" eb="4">
      <t>ケイコウ</t>
    </rPh>
    <phoneticPr fontId="1"/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</si>
  <si>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</si>
  <si>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最新年度のみ増加</t>
    <phoneticPr fontId="1"/>
  </si>
  <si>
    <t>最新年度のみ減少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</si>
  <si>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</si>
  <si>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</si>
  <si>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</si>
  <si>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</si>
  <si>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</si>
  <si>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判定不能</t>
    <rPh sb="0" eb="4">
      <t>ハンテイフノウ</t>
    </rPh>
    <phoneticPr fontId="1"/>
  </si>
  <si>
    <t>4→2</t>
    <phoneticPr fontId="1"/>
  </si>
  <si>
    <t>3→1</t>
    <phoneticPr fontId="1"/>
  </si>
  <si>
    <t>判定③-1により判定</t>
    <rPh sb="0" eb="2">
      <t>ハンテイ</t>
    </rPh>
    <rPh sb="8" eb="10">
      <t>ハンテイ</t>
    </rPh>
    <phoneticPr fontId="1"/>
  </si>
  <si>
    <t>判定③-2により判定</t>
    <rPh sb="0" eb="2">
      <t>ハンテイ</t>
    </rPh>
    <rPh sb="8" eb="10">
      <t>ハンテイ</t>
    </rPh>
    <phoneticPr fontId="1"/>
  </si>
  <si>
    <t>判定③-1</t>
    <rPh sb="0" eb="2">
      <t>ハンテイ</t>
    </rPh>
    <phoneticPr fontId="1"/>
  </si>
  <si>
    <t>判定③-2</t>
    <rPh sb="0" eb="2">
      <t>ハンテイ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</si>
  <si>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</si>
  <si>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</si>
  <si>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</si>
  <si>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</si>
  <si>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1-2-1.修士課程</t>
    <phoneticPr fontId="1"/>
  </si>
  <si>
    <t>1-4-1.専門職学位課程</t>
    <phoneticPr fontId="1"/>
  </si>
  <si>
    <t>1-1-2.学士課程（平均）</t>
    <phoneticPr fontId="1"/>
  </si>
  <si>
    <t>1-2-3.修士課程（専攻別）</t>
    <phoneticPr fontId="1"/>
  </si>
  <si>
    <t>在籍者に占める女性割合の推移</t>
    <rPh sb="0" eb="3">
      <t>ザイセキシャ</t>
    </rPh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</si>
  <si>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t>④．全国立大学一覧</t>
    <rPh sb="2" eb="3">
      <t>ゼン</t>
    </rPh>
    <rPh sb="3" eb="5">
      <t>コクリツ</t>
    </rPh>
    <rPh sb="5" eb="7">
      <t>ダイガク</t>
    </rPh>
    <rPh sb="7" eb="9">
      <t>イチラン</t>
    </rPh>
    <phoneticPr fontId="1"/>
  </si>
  <si>
    <t>（３）．博士課程</t>
    <rPh sb="4" eb="6">
      <t>ハクシ</t>
    </rPh>
    <rPh sb="6" eb="8">
      <t>カテイ</t>
    </rPh>
    <phoneticPr fontId="1"/>
  </si>
  <si>
    <t>③．全国立大学一覧</t>
    <rPh sb="2" eb="7">
      <t>ゼンコクリツダイガク</t>
    </rPh>
    <rPh sb="7" eb="9">
      <t>イチラン</t>
    </rPh>
    <phoneticPr fontId="1"/>
  </si>
  <si>
    <t>1-1.学士課程</t>
    <rPh sb="4" eb="8">
      <t>ガクシカテイ</t>
    </rPh>
    <phoneticPr fontId="1"/>
  </si>
  <si>
    <t>1-1.学士課程（学部別）</t>
    <rPh sb="4" eb="8">
      <t>ガクシカテイ</t>
    </rPh>
    <rPh sb="9" eb="12">
      <t>ガクブベツ</t>
    </rPh>
    <phoneticPr fontId="1"/>
  </si>
  <si>
    <t>1-2.修士課程</t>
    <rPh sb="4" eb="8">
      <t>シュウシカテイ</t>
    </rPh>
    <phoneticPr fontId="1"/>
  </si>
  <si>
    <t>1-2.修士課程（専攻別）</t>
    <rPh sb="4" eb="8">
      <t>シュウシカテイ</t>
    </rPh>
    <rPh sb="9" eb="12">
      <t>センコウベツ</t>
    </rPh>
    <phoneticPr fontId="1"/>
  </si>
  <si>
    <t>1-3.博士課程</t>
    <rPh sb="4" eb="8">
      <t>ハカセカテイ</t>
    </rPh>
    <phoneticPr fontId="1"/>
  </si>
  <si>
    <t>1-3.博士課程（専攻別）</t>
    <rPh sb="4" eb="8">
      <t>ハカセカテイ</t>
    </rPh>
    <rPh sb="9" eb="12">
      <t>センコウベツ</t>
    </rPh>
    <phoneticPr fontId="1"/>
  </si>
  <si>
    <t>1-4.専門職学位課程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</si>
  <si>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当</t>
    <rPh sb="0" eb="1">
      <t>トウ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</si>
  <si>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</si>
  <si>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</si>
  <si>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</si>
  <si>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</si>
  <si>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1-1.2023</t>
    <phoneticPr fontId="1"/>
  </si>
  <si>
    <t>1-2.2023</t>
    <phoneticPr fontId="1"/>
  </si>
  <si>
    <t>1-3.2023</t>
    <phoneticPr fontId="1"/>
  </si>
  <si>
    <t>1-4.2023</t>
    <phoneticPr fontId="1"/>
  </si>
  <si>
    <t>⑪</t>
    <phoneticPr fontId="1"/>
  </si>
  <si>
    <t>最新年度のみ増加</t>
  </si>
  <si>
    <t>４年間平均</t>
    <rPh sb="1" eb="3">
      <t>ネンカン</t>
    </rPh>
    <rPh sb="3" eb="5">
      <t>ヘイキン</t>
    </rPh>
    <phoneticPr fontId="1"/>
  </si>
  <si>
    <t>男</t>
    <rPh sb="0" eb="1">
      <t>オトコ</t>
    </rPh>
    <phoneticPr fontId="17"/>
  </si>
  <si>
    <t>女</t>
    <rPh sb="0" eb="1">
      <t>オンナ</t>
    </rPh>
    <phoneticPr fontId="17"/>
  </si>
  <si>
    <t>総合計</t>
    <rPh sb="0" eb="3">
      <t>ソウゴウケイ</t>
    </rPh>
    <phoneticPr fontId="1"/>
  </si>
  <si>
    <t>R5</t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</si>
  <si>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</si>
  <si>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</t>
    </r>
    <phoneticPr fontId="1"/>
  </si>
  <si>
    <t>R6</t>
  </si>
  <si>
    <t>R7</t>
  </si>
  <si>
    <t>R8</t>
  </si>
  <si>
    <t>R9</t>
  </si>
  <si>
    <t>R10</t>
  </si>
  <si>
    <t>01_人文社会科学専攻</t>
    <rPh sb="9" eb="11">
      <t>センコウ</t>
    </rPh>
    <phoneticPr fontId="1"/>
  </si>
  <si>
    <t>02_教育学専攻</t>
    <rPh sb="6" eb="8">
      <t>センコウ</t>
    </rPh>
    <phoneticPr fontId="1"/>
  </si>
  <si>
    <t>03_理工学専攻</t>
    <rPh sb="6" eb="8">
      <t>センコウ</t>
    </rPh>
    <phoneticPr fontId="1"/>
  </si>
  <si>
    <t>04_医科学専攻</t>
    <rPh sb="6" eb="8">
      <t>センコウ</t>
    </rPh>
    <phoneticPr fontId="1"/>
  </si>
  <si>
    <t>05_看護学専攻</t>
    <rPh sb="6" eb="8">
      <t>センコウ</t>
    </rPh>
    <phoneticPr fontId="1"/>
  </si>
  <si>
    <t>06_農林海洋科学専攻</t>
    <rPh sb="9" eb="11">
      <t>センコウ</t>
    </rPh>
    <phoneticPr fontId="1"/>
  </si>
  <si>
    <t>07_地域協働学専攻</t>
    <rPh sb="7" eb="10">
      <t>ガクセンコウ</t>
    </rPh>
    <phoneticPr fontId="1"/>
  </si>
  <si>
    <t>11_応用自然科学専攻</t>
    <rPh sb="9" eb="11">
      <t>センコウ</t>
    </rPh>
    <phoneticPr fontId="1"/>
  </si>
  <si>
    <t>12_医学専攻</t>
    <rPh sb="5" eb="7">
      <t>センコウ</t>
    </rPh>
    <phoneticPr fontId="1"/>
  </si>
  <si>
    <t>13_黒潮圏総合科学専攻</t>
    <rPh sb="10" eb="12">
      <t>センコウ</t>
    </rPh>
    <phoneticPr fontId="1"/>
  </si>
  <si>
    <t>20_教職実践高度化専攻</t>
    <rPh sb="7" eb="12">
      <t>コウドカセンコウ</t>
    </rPh>
    <phoneticPr fontId="1"/>
  </si>
  <si>
    <t>最新年度のみ減少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</si>
</sst>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#,##0_);[Red]\(#,##0\)"/>
    <numFmt numFmtId="178" formatCode="0.0%"/>
    <numFmt numFmtId="179" formatCode="0_);[Red]\(0\)"/>
    <numFmt numFmtId="180" formatCode="General&quot;人&quot;"/>
    <numFmt numFmtId="181" formatCode="\+0.0%;\-0.0%;&quot;±0%&quot;"/>
    <numFmt numFmtId="182" formatCode="0.0&quot;人&quot;"/>
    <numFmt numFmtId="183" formatCode="#,##0.0_);[Red]\(#,##0.0\)"/>
    <numFmt numFmtId="184" formatCode="#,##0.0_ "/>
    <numFmt numFmtId="185" formatCode="\+0.0&quot;人&quot;;\-0.0&quot;人&quot;;&quot;±0人&quot;"/>
    <numFmt numFmtId="186" formatCode="#,##0.0&quot;人&quot;"/>
    <numFmt numFmtId="187" formatCode="\+#,##0.0&quot;人&quot;;\-#,##0.0&quot;人&quot;;&quot;±0人&quot;"/>
    <numFmt numFmtId="188" formatCode="0.0"/>
    <numFmt numFmtId="189" formatCode="#,##0_ ;[Red]\-#,##0\ "/>
    <numFmt numFmtId="190" formatCode="&quot;R&quot;General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/>
  </cellStyleXfs>
  <cellXfs count="38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9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5" borderId="18" xfId="0" applyFill="1" applyBorder="1">
      <alignment vertical="center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8" fontId="0" fillId="0" borderId="22" xfId="1" applyNumberFormat="1" applyFont="1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8" fontId="0" fillId="0" borderId="28" xfId="1" applyNumberFormat="1" applyFont="1" applyBorder="1">
      <alignment vertical="center"/>
    </xf>
    <xf numFmtId="176" fontId="0" fillId="0" borderId="29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30" xfId="0" applyNumberFormat="1" applyBorder="1">
      <alignment vertical="center"/>
    </xf>
    <xf numFmtId="178" fontId="0" fillId="0" borderId="31" xfId="1" applyNumberFormat="1" applyFont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1" xfId="0" applyNumberFormat="1" applyFill="1" applyBorder="1">
      <alignment vertical="center"/>
    </xf>
    <xf numFmtId="176" fontId="0" fillId="9" borderId="30" xfId="0" applyNumberFormat="1" applyFill="1" applyBorder="1">
      <alignment vertical="center"/>
    </xf>
    <xf numFmtId="178" fontId="0" fillId="9" borderId="31" xfId="1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176" fontId="0" fillId="5" borderId="30" xfId="0" applyNumberFormat="1" applyFill="1" applyBorder="1">
      <alignment vertical="center"/>
    </xf>
    <xf numFmtId="178" fontId="0" fillId="5" borderId="31" xfId="1" applyNumberFormat="1" applyFon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5" xfId="0" applyNumberFormat="1" applyFont="1" applyFill="1" applyBorder="1">
      <alignment vertical="center"/>
    </xf>
    <xf numFmtId="178" fontId="0" fillId="5" borderId="32" xfId="1" applyNumberFormat="1" applyFon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0" borderId="35" xfId="0" applyNumberFormat="1" applyBorder="1" applyAlignment="1">
      <alignment horizontal="center" vertical="center" wrapText="1"/>
    </xf>
    <xf numFmtId="176" fontId="0" fillId="0" borderId="35" xfId="0" applyNumberFormat="1" applyBorder="1">
      <alignment vertical="center"/>
    </xf>
    <xf numFmtId="176" fontId="0" fillId="5" borderId="35" xfId="0" applyNumberFormat="1" applyFill="1" applyBorder="1">
      <alignment vertical="center"/>
    </xf>
    <xf numFmtId="176" fontId="8" fillId="0" borderId="0" xfId="0" applyNumberFormat="1" applyFo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 wrapText="1"/>
    </xf>
    <xf numFmtId="176" fontId="0" fillId="0" borderId="33" xfId="0" applyNumberFormat="1" applyBorder="1">
      <alignment vertical="center"/>
    </xf>
    <xf numFmtId="176" fontId="0" fillId="9" borderId="20" xfId="0" applyNumberFormat="1" applyFill="1" applyBorder="1">
      <alignment vertical="center"/>
    </xf>
    <xf numFmtId="176" fontId="0" fillId="9" borderId="33" xfId="0" applyNumberForma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0" fillId="5" borderId="33" xfId="0" applyNumberFormat="1" applyFill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8" fontId="0" fillId="0" borderId="38" xfId="1" applyNumberFormat="1" applyFont="1" applyBorder="1">
      <alignment vertical="center"/>
    </xf>
    <xf numFmtId="176" fontId="0" fillId="0" borderId="34" xfId="0" applyNumberFormat="1" applyBorder="1">
      <alignment vertical="center"/>
    </xf>
    <xf numFmtId="0" fontId="10" fillId="0" borderId="39" xfId="3" applyBorder="1" applyAlignment="1">
      <alignment horizontal="center" vertical="center"/>
    </xf>
    <xf numFmtId="0" fontId="0" fillId="9" borderId="1" xfId="0" applyFill="1" applyBorder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>
      <alignment horizontal="center" vertical="center"/>
    </xf>
    <xf numFmtId="181" fontId="5" fillId="0" borderId="1" xfId="1" applyNumberFormat="1" applyFont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6" fontId="0" fillId="0" borderId="0" xfId="0" applyNumberFormat="1" applyFill="1">
      <alignment vertical="center"/>
    </xf>
    <xf numFmtId="0" fontId="9" fillId="9" borderId="1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4" fontId="0" fillId="0" borderId="20" xfId="0" applyNumberFormat="1" applyBorder="1">
      <alignment vertical="center"/>
    </xf>
    <xf numFmtId="184" fontId="0" fillId="0" borderId="1" xfId="0" applyNumberFormat="1" applyBorder="1">
      <alignment vertical="center"/>
    </xf>
    <xf numFmtId="185" fontId="6" fillId="0" borderId="1" xfId="0" applyNumberFormat="1" applyFont="1" applyFill="1" applyBorder="1" applyAlignment="1">
      <alignment horizontal="center" vertical="center"/>
    </xf>
    <xf numFmtId="184" fontId="0" fillId="0" borderId="25" xfId="0" applyNumberFormat="1" applyBorder="1">
      <alignment vertical="center"/>
    </xf>
    <xf numFmtId="184" fontId="0" fillId="0" borderId="26" xfId="0" applyNumberFormat="1" applyBorder="1">
      <alignment vertical="center"/>
    </xf>
    <xf numFmtId="178" fontId="5" fillId="0" borderId="1" xfId="1" applyNumberFormat="1" applyFont="1" applyBorder="1" applyAlignment="1">
      <alignment horizontal="center" vertical="center"/>
    </xf>
    <xf numFmtId="176" fontId="0" fillId="9" borderId="35" xfId="0" applyNumberFormat="1" applyFill="1" applyBorder="1">
      <alignment vertical="center"/>
    </xf>
    <xf numFmtId="179" fontId="0" fillId="0" borderId="20" xfId="0" applyNumberFormat="1" applyBorder="1">
      <alignment vertical="center"/>
    </xf>
    <xf numFmtId="179" fontId="0" fillId="5" borderId="20" xfId="0" applyNumberFormat="1" applyFill="1" applyBorder="1">
      <alignment vertical="center"/>
    </xf>
    <xf numFmtId="179" fontId="0" fillId="5" borderId="1" xfId="0" applyNumberFormat="1" applyFill="1" applyBorder="1">
      <alignment vertical="center"/>
    </xf>
    <xf numFmtId="179" fontId="0" fillId="0" borderId="25" xfId="0" applyNumberFormat="1" applyBorder="1">
      <alignment vertical="center"/>
    </xf>
    <xf numFmtId="179" fontId="0" fillId="0" borderId="26" xfId="0" applyNumberFormat="1" applyBorder="1">
      <alignment vertical="center"/>
    </xf>
    <xf numFmtId="0" fontId="0" fillId="7" borderId="0" xfId="0" applyFill="1">
      <alignment vertical="center"/>
    </xf>
    <xf numFmtId="186" fontId="6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0" fontId="10" fillId="0" borderId="39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1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textRotation="180"/>
    </xf>
    <xf numFmtId="0" fontId="6" fillId="11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16" borderId="0" xfId="0" applyFont="1" applyFill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15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0" xfId="0" applyFont="1" applyFill="1" applyBorder="1" applyProtection="1">
      <alignment vertical="center"/>
    </xf>
    <xf numFmtId="0" fontId="6" fillId="6" borderId="3" xfId="0" applyFont="1" applyFill="1" applyBorder="1" applyProtection="1">
      <alignment vertical="center"/>
    </xf>
    <xf numFmtId="0" fontId="0" fillId="6" borderId="3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10" borderId="41" xfId="0" applyFont="1" applyFill="1" applyBorder="1" applyAlignment="1" applyProtection="1">
      <alignment horizontal="center" vertical="center" shrinkToFit="1"/>
    </xf>
    <xf numFmtId="0" fontId="6" fillId="10" borderId="44" xfId="0" applyFont="1" applyFill="1" applyBorder="1" applyAlignment="1" applyProtection="1">
      <alignment horizontal="center" vertical="center" shrinkToFit="1"/>
    </xf>
    <xf numFmtId="0" fontId="6" fillId="11" borderId="41" xfId="0" applyFont="1" applyFill="1" applyBorder="1" applyAlignment="1" applyProtection="1">
      <alignment horizontal="center" vertical="center" shrinkToFit="1"/>
    </xf>
    <xf numFmtId="0" fontId="6" fillId="11" borderId="44" xfId="0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177" fontId="6" fillId="0" borderId="20" xfId="0" applyNumberFormat="1" applyFont="1" applyBorder="1" applyAlignment="1" applyProtection="1">
      <alignment horizontal="center" vertical="center"/>
    </xf>
    <xf numFmtId="188" fontId="6" fillId="0" borderId="1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9" fillId="14" borderId="48" xfId="0" applyFont="1" applyFill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5" xfId="1" applyNumberFormat="1" applyFont="1" applyBorder="1" applyAlignment="1" applyProtection="1">
      <alignment horizontal="center" vertical="center" shrinkToFit="1"/>
    </xf>
    <xf numFmtId="178" fontId="6" fillId="0" borderId="28" xfId="1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shrinkToFit="1"/>
    </xf>
    <xf numFmtId="177" fontId="6" fillId="0" borderId="25" xfId="0" applyNumberFormat="1" applyFont="1" applyBorder="1" applyAlignment="1" applyProtection="1">
      <alignment horizontal="center" vertical="center"/>
    </xf>
    <xf numFmtId="188" fontId="6" fillId="0" borderId="26" xfId="0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 shrinkToFit="1"/>
    </xf>
    <xf numFmtId="0" fontId="6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0" fontId="0" fillId="0" borderId="1" xfId="0" applyFill="1" applyBorder="1" applyAlignment="1" applyProtection="1">
      <alignment vertical="center" shrinkToFit="1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178" fontId="0" fillId="6" borderId="8" xfId="1" applyNumberFormat="1" applyFont="1" applyFill="1" applyBorder="1" applyAlignment="1" applyProtection="1">
      <alignment horizontal="center"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6" xfId="0" applyFill="1" applyBorder="1" applyProtection="1">
      <alignment vertical="center"/>
    </xf>
    <xf numFmtId="0" fontId="6" fillId="7" borderId="0" xfId="0" applyFont="1" applyFill="1" applyBorder="1" applyAlignment="1" applyProtection="1">
      <alignment horizontal="center" vertical="center" shrinkToFit="1"/>
    </xf>
    <xf numFmtId="0" fontId="6" fillId="7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7" borderId="0" xfId="0" applyFont="1" applyFill="1" applyBorder="1" applyAlignment="1" applyProtection="1">
      <alignment horizontal="center"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7" borderId="6" xfId="0" applyFill="1" applyBorder="1" applyAlignment="1" applyProtection="1">
      <alignment vertical="center" wrapText="1"/>
    </xf>
    <xf numFmtId="0" fontId="0" fillId="7" borderId="5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6" fillId="4" borderId="3" xfId="0" applyFont="1" applyFill="1" applyBorder="1" applyAlignment="1" applyProtection="1">
      <alignment horizontal="center" vertical="center" shrinkToFit="1"/>
    </xf>
    <xf numFmtId="0" fontId="6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Protection="1">
      <alignment vertical="center"/>
    </xf>
    <xf numFmtId="0" fontId="13" fillId="0" borderId="1" xfId="0" applyFont="1" applyFill="1" applyBorder="1" applyAlignment="1" applyProtection="1">
      <alignment vertical="center" shrinkToFit="1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6" fillId="4" borderId="8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vertical="center" wrapText="1"/>
    </xf>
    <xf numFmtId="0" fontId="0" fillId="0" borderId="40" xfId="0" applyFill="1" applyBorder="1" applyAlignment="1" applyProtection="1">
      <alignment vertical="center" wrapText="1"/>
    </xf>
    <xf numFmtId="0" fontId="0" fillId="4" borderId="42" xfId="0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6" fillId="8" borderId="3" xfId="0" applyFont="1" applyFill="1" applyBorder="1" applyAlignment="1" applyProtection="1">
      <alignment horizontal="center" vertical="center" shrinkToFit="1"/>
    </xf>
    <xf numFmtId="0" fontId="6" fillId="8" borderId="3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0" fillId="8" borderId="4" xfId="0" applyFill="1" applyBorder="1" applyProtection="1">
      <alignment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6" xfId="0" applyFill="1" applyBorder="1" applyProtection="1">
      <alignment vertical="center"/>
    </xf>
    <xf numFmtId="0" fontId="6" fillId="8" borderId="0" xfId="0" applyFont="1" applyFill="1" applyBorder="1" applyAlignment="1" applyProtection="1">
      <alignment horizontal="center" vertical="center" shrinkToFit="1"/>
    </xf>
    <xf numFmtId="0" fontId="6" fillId="8" borderId="0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 shrinkToFit="1"/>
    </xf>
    <xf numFmtId="0" fontId="6" fillId="8" borderId="8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0" fillId="8" borderId="9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10" fillId="0" borderId="0" xfId="3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62" xfId="0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89" fontId="0" fillId="0" borderId="1" xfId="4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5" applyFont="1"/>
    <xf numFmtId="190" fontId="6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90" fontId="9" fillId="0" borderId="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9" fontId="6" fillId="0" borderId="22" xfId="0" applyNumberFormat="1" applyFont="1" applyBorder="1" applyAlignment="1">
      <alignment horizontal="center" vertical="center" shrinkToFit="1"/>
    </xf>
    <xf numFmtId="183" fontId="6" fillId="0" borderId="20" xfId="0" applyNumberFormat="1" applyFont="1" applyBorder="1" applyAlignment="1">
      <alignment horizontal="center" vertical="center" shrinkToFit="1"/>
    </xf>
    <xf numFmtId="183" fontId="6" fillId="0" borderId="2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0" fillId="0" borderId="1" xfId="4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 shrinkToFit="1"/>
    </xf>
    <xf numFmtId="0" fontId="6" fillId="6" borderId="3" xfId="0" applyFont="1" applyFill="1" applyBorder="1">
      <alignment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7" borderId="0" xfId="0" applyFont="1" applyFill="1" applyAlignment="1">
      <alignment horizontal="center" vertical="center" shrinkToFit="1"/>
    </xf>
    <xf numFmtId="0" fontId="6" fillId="7" borderId="0" xfId="0" applyFont="1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center" vertical="center" shrinkToFit="1"/>
    </xf>
    <xf numFmtId="0" fontId="6" fillId="8" borderId="0" xfId="0" applyFont="1" applyFill="1" applyAlignment="1">
      <alignment horizontal="center" vertical="center"/>
    </xf>
    <xf numFmtId="38" fontId="9" fillId="0" borderId="1" xfId="4" applyFont="1" applyBorder="1" applyAlignment="1">
      <alignment horizontal="center"/>
    </xf>
    <xf numFmtId="38" fontId="0" fillId="0" borderId="1" xfId="4" applyFont="1" applyBorder="1" applyAlignment="1">
      <alignment horizontal="center" vertical="center"/>
    </xf>
    <xf numFmtId="190" fontId="19" fillId="0" borderId="1" xfId="0" applyNumberFormat="1" applyFont="1" applyBorder="1" applyAlignment="1">
      <alignment horizontal="center" vertical="center"/>
    </xf>
    <xf numFmtId="0" fontId="10" fillId="0" borderId="40" xfId="3" applyBorder="1" applyAlignment="1">
      <alignment horizontal="left" vertical="center" wrapText="1"/>
    </xf>
    <xf numFmtId="0" fontId="10" fillId="0" borderId="41" xfId="3" applyBorder="1" applyAlignment="1">
      <alignment horizontal="left" vertical="center" wrapText="1"/>
    </xf>
    <xf numFmtId="0" fontId="10" fillId="0" borderId="1" xfId="3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10" fillId="0" borderId="11" xfId="3" applyBorder="1" applyAlignment="1">
      <alignment horizontal="left" vertical="center" wrapText="1"/>
    </xf>
    <xf numFmtId="0" fontId="10" fillId="0" borderId="54" xfId="3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180" fontId="6" fillId="0" borderId="40" xfId="0" applyNumberFormat="1" applyFont="1" applyFill="1" applyBorder="1" applyAlignment="1">
      <alignment horizontal="center" vertical="center" wrapText="1"/>
    </xf>
    <xf numFmtId="180" fontId="6" fillId="0" borderId="41" xfId="0" applyNumberFormat="1" applyFont="1" applyFill="1" applyBorder="1" applyAlignment="1">
      <alignment horizontal="center" vertical="center" wrapText="1"/>
    </xf>
    <xf numFmtId="0" fontId="6" fillId="10" borderId="52" xfId="0" applyFont="1" applyFill="1" applyBorder="1" applyAlignment="1" applyProtection="1">
      <alignment horizontal="center" vertical="center" wrapText="1"/>
    </xf>
    <xf numFmtId="0" fontId="6" fillId="10" borderId="53" xfId="0" applyFont="1" applyFill="1" applyBorder="1" applyAlignment="1" applyProtection="1">
      <alignment horizontal="center" vertical="center" wrapText="1"/>
    </xf>
    <xf numFmtId="0" fontId="6" fillId="11" borderId="51" xfId="0" applyFont="1" applyFill="1" applyBorder="1" applyAlignment="1" applyProtection="1">
      <alignment horizontal="center" vertical="center" wrapText="1"/>
    </xf>
    <xf numFmtId="0" fontId="6" fillId="11" borderId="41" xfId="0" applyFont="1" applyFill="1" applyBorder="1" applyAlignment="1" applyProtection="1">
      <alignment horizontal="center" vertical="center" wrapText="1"/>
    </xf>
    <xf numFmtId="0" fontId="6" fillId="12" borderId="14" xfId="0" applyFont="1" applyFill="1" applyBorder="1" applyAlignment="1" applyProtection="1">
      <alignment horizontal="center" vertical="center" shrinkToFit="1"/>
    </xf>
    <xf numFmtId="0" fontId="6" fillId="12" borderId="50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12" borderId="17" xfId="0" applyFont="1" applyFill="1" applyBorder="1" applyAlignment="1" applyProtection="1">
      <alignment horizontal="center" vertical="center"/>
    </xf>
    <xf numFmtId="0" fontId="6" fillId="12" borderId="33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12" borderId="46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47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12" borderId="43" xfId="0" applyFont="1" applyFill="1" applyBorder="1" applyAlignment="1" applyProtection="1">
      <alignment horizontal="center" vertical="center"/>
    </xf>
    <xf numFmtId="0" fontId="6" fillId="12" borderId="44" xfId="0" applyFont="1" applyFill="1" applyBorder="1" applyAlignment="1" applyProtection="1">
      <alignment horizontal="center" vertical="center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0" xfId="0" applyFont="1" applyFill="1" applyBorder="1" applyAlignment="1" applyProtection="1">
      <alignment horizontal="center" vertical="center"/>
    </xf>
    <xf numFmtId="0" fontId="14" fillId="13" borderId="50" xfId="0" applyFont="1" applyFill="1" applyBorder="1" applyAlignment="1" applyProtection="1">
      <alignment horizontal="center" vertical="center"/>
    </xf>
    <xf numFmtId="0" fontId="15" fillId="13" borderId="48" xfId="0" applyFont="1" applyFill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65" xfId="3" applyBorder="1" applyAlignment="1">
      <alignment horizontal="center" vertical="center"/>
    </xf>
    <xf numFmtId="0" fontId="10" fillId="0" borderId="66" xfId="3" applyBorder="1" applyAlignment="1">
      <alignment horizontal="center" vertical="center"/>
    </xf>
    <xf numFmtId="0" fontId="10" fillId="0" borderId="67" xfId="3" applyBorder="1" applyAlignment="1">
      <alignment horizontal="center" vertical="center"/>
    </xf>
    <xf numFmtId="0" fontId="9" fillId="0" borderId="11" xfId="5" applyFont="1" applyBorder="1" applyAlignment="1">
      <alignment horizontal="center" vertical="top" wrapText="1"/>
    </xf>
    <xf numFmtId="0" fontId="9" fillId="0" borderId="22" xfId="5" applyFon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3000000}"/>
    <cellStyle name="標準 3" xfId="5" xr:uid="{325F8763-AAF8-4D6C-A363-63BB17FE515B}"/>
  </cellStyles>
  <dxfs count="66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</dxfs>
  <tableStyles count="0" defaultTableStyle="TableStyleMedium2" defaultPivotStyle="PivotStyleLight16"/>
  <colors>
    <mruColors>
      <color rgb="FFFF99FF"/>
      <color rgb="FFFFCCFF"/>
      <color rgb="FF0000CC"/>
      <color rgb="FF990099"/>
      <color rgb="FF0000FF"/>
      <color rgb="FFFFFFFF"/>
      <color rgb="FFFF99CC"/>
      <color rgb="FFFF66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'1.グラフデータ'!$D$8:$H$8</c:f>
              <c:numCache>
                <c:formatCode>#,##0_ </c:formatCode>
                <c:ptCount val="5"/>
                <c:pt idx="0">
                  <c:v>2200</c:v>
                </c:pt>
                <c:pt idx="1">
                  <c:v>2199</c:v>
                </c:pt>
                <c:pt idx="2">
                  <c:v>2203</c:v>
                </c:pt>
                <c:pt idx="3">
                  <c:v>2193</c:v>
                </c:pt>
                <c:pt idx="4">
                  <c:v>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9-40AE-BC96-77557A3B51AA}"/>
            </c:ext>
          </c:extLst>
        </c:ser>
        <c:ser>
          <c:idx val="0"/>
          <c:order val="1"/>
          <c:tx>
            <c:strRef>
              <c:f>'1.グラフデータ'!$C$7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'1.グラフデータ'!$D$7:$H$7</c:f>
              <c:numCache>
                <c:formatCode>#,##0_);[Red]\(#,##0\)</c:formatCode>
                <c:ptCount val="5"/>
                <c:pt idx="0">
                  <c:v>2777</c:v>
                </c:pt>
                <c:pt idx="1">
                  <c:v>2766</c:v>
                </c:pt>
                <c:pt idx="2">
                  <c:v>2748</c:v>
                </c:pt>
                <c:pt idx="3">
                  <c:v>2732</c:v>
                </c:pt>
                <c:pt idx="4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'1.グラフデータ'!$D$9:$H$9</c:f>
              <c:numCache>
                <c:formatCode>#,##0_);[Red]\(#,##0\)</c:formatCode>
                <c:ptCount val="5"/>
                <c:pt idx="0">
                  <c:v>4977</c:v>
                </c:pt>
                <c:pt idx="1">
                  <c:v>4965</c:v>
                </c:pt>
                <c:pt idx="2">
                  <c:v>4951</c:v>
                </c:pt>
                <c:pt idx="3">
                  <c:v>4925</c:v>
                </c:pt>
                <c:pt idx="4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'1.グラフデータ'!$D$10:$H$10</c:f>
              <c:numCache>
                <c:formatCode>0.0%</c:formatCode>
                <c:ptCount val="5"/>
                <c:pt idx="0">
                  <c:v>0.442</c:v>
                </c:pt>
                <c:pt idx="1">
                  <c:v>0.443</c:v>
                </c:pt>
                <c:pt idx="2">
                  <c:v>0.44500000000000001</c:v>
                </c:pt>
                <c:pt idx="3">
                  <c:v>0.44500000000000001</c:v>
                </c:pt>
                <c:pt idx="4">
                  <c:v>0.438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'1.グラフデータ'!$D$15:$H$15</c:f>
              <c:numCache>
                <c:formatCode>#,##0_ </c:formatCode>
                <c:ptCount val="5"/>
                <c:pt idx="0">
                  <c:v>161574</c:v>
                </c:pt>
                <c:pt idx="1">
                  <c:v>160097</c:v>
                </c:pt>
                <c:pt idx="2">
                  <c:v>159846</c:v>
                </c:pt>
                <c:pt idx="3">
                  <c:v>159450</c:v>
                </c:pt>
                <c:pt idx="4">
                  <c:v>161098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4CF-B4F7-356055CDE8B5}"/>
            </c:ext>
          </c:extLst>
        </c:ser>
        <c:ser>
          <c:idx val="1"/>
          <c:order val="1"/>
          <c:tx>
            <c:strRef>
              <c:f>'1.グラフデータ'!$C$14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'1.グラフデータ'!$D$14:$H$14</c:f>
              <c:numCache>
                <c:formatCode>#,##0_);[Red]\(#,##0\)</c:formatCode>
                <c:ptCount val="5"/>
                <c:pt idx="0">
                  <c:v>275827</c:v>
                </c:pt>
                <c:pt idx="1">
                  <c:v>275065</c:v>
                </c:pt>
                <c:pt idx="2">
                  <c:v>273103</c:v>
                </c:pt>
                <c:pt idx="3">
                  <c:v>271659</c:v>
                </c:pt>
                <c:pt idx="4">
                  <c:v>270109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'1.グラフデータ'!$D$16:$H$16</c:f>
              <c:numCache>
                <c:formatCode>#,##0_);[Red]\(#,##0\)</c:formatCode>
                <c:ptCount val="5"/>
                <c:pt idx="0">
                  <c:v>437401</c:v>
                </c:pt>
                <c:pt idx="1">
                  <c:v>435162</c:v>
                </c:pt>
                <c:pt idx="2">
                  <c:v>432949</c:v>
                </c:pt>
                <c:pt idx="3">
                  <c:v>431109</c:v>
                </c:pt>
                <c:pt idx="4">
                  <c:v>431207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'1.グラフデータ'!$D$17:$H$17</c:f>
              <c:numCache>
                <c:formatCode>0.0%</c:formatCode>
                <c:ptCount val="5"/>
                <c:pt idx="0">
                  <c:v>0.36899999999999999</c:v>
                </c:pt>
                <c:pt idx="1">
                  <c:v>0.36799999999999999</c:v>
                </c:pt>
                <c:pt idx="2">
                  <c:v>0.36899999999999999</c:v>
                </c:pt>
                <c:pt idx="3">
                  <c:v>0.37</c:v>
                </c:pt>
                <c:pt idx="4">
                  <c:v>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'1.グラフデータ'!$D$22:$H$22</c:f>
              <c:numCache>
                <c:formatCode>#,##0.0_);[Red]\(#,##0.0\)</c:formatCode>
                <c:ptCount val="5"/>
                <c:pt idx="0">
                  <c:v>1970.4</c:v>
                </c:pt>
                <c:pt idx="1">
                  <c:v>1952.4</c:v>
                </c:pt>
                <c:pt idx="2">
                  <c:v>1949.3</c:v>
                </c:pt>
                <c:pt idx="3">
                  <c:v>1944.5</c:v>
                </c:pt>
                <c:pt idx="4">
                  <c:v>1964.6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97F-8FDF-0FC8C55802CE}"/>
            </c:ext>
          </c:extLst>
        </c:ser>
        <c:ser>
          <c:idx val="0"/>
          <c:order val="1"/>
          <c:tx>
            <c:strRef>
              <c:f>'1.グラフデータ'!$C$21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'1.グラフデータ'!$D$21:$H$21</c:f>
              <c:numCache>
                <c:formatCode>#,##0.0_);[Red]\(#,##0.0\)</c:formatCode>
                <c:ptCount val="5"/>
                <c:pt idx="0">
                  <c:v>3363.7</c:v>
                </c:pt>
                <c:pt idx="1">
                  <c:v>3354.5</c:v>
                </c:pt>
                <c:pt idx="2">
                  <c:v>3330.5</c:v>
                </c:pt>
                <c:pt idx="3">
                  <c:v>3312.9</c:v>
                </c:pt>
                <c:pt idx="4">
                  <c:v>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'1.グラフデータ'!$D$23:$H$23</c:f>
              <c:numCache>
                <c:formatCode>#,##0.0_);[Red]\(#,##0.0\)</c:formatCode>
                <c:ptCount val="5"/>
                <c:pt idx="0">
                  <c:v>5334.1</c:v>
                </c:pt>
                <c:pt idx="1">
                  <c:v>5306.9</c:v>
                </c:pt>
                <c:pt idx="2">
                  <c:v>5279.8</c:v>
                </c:pt>
                <c:pt idx="3">
                  <c:v>5257.4</c:v>
                </c:pt>
                <c:pt idx="4">
                  <c:v>5258.6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'1.グラフデータ'!$D$24:$H$24</c:f>
              <c:numCache>
                <c:formatCode>0.0%</c:formatCode>
                <c:ptCount val="5"/>
                <c:pt idx="0">
                  <c:v>0.36899999999999999</c:v>
                </c:pt>
                <c:pt idx="1">
                  <c:v>0.36799999999999999</c:v>
                </c:pt>
                <c:pt idx="2">
                  <c:v>0.36899999999999999</c:v>
                </c:pt>
                <c:pt idx="3">
                  <c:v>0.37</c:v>
                </c:pt>
                <c:pt idx="4">
                  <c:v>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'1.グラフデータ'!$D$30:$H$30</c:f>
              <c:numCache>
                <c:formatCode>#,##0.0_);[Red]\(#,##0.0\)</c:formatCode>
                <c:ptCount val="5"/>
                <c:pt idx="0">
                  <c:v>2474.8000000000002</c:v>
                </c:pt>
                <c:pt idx="1">
                  <c:v>2462.6</c:v>
                </c:pt>
                <c:pt idx="2">
                  <c:v>2462.6999999999998</c:v>
                </c:pt>
                <c:pt idx="3">
                  <c:v>2464.1</c:v>
                </c:pt>
                <c:pt idx="4">
                  <c:v>2482.1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A-48AE-A2DC-64957D82E948}"/>
            </c:ext>
          </c:extLst>
        </c:ser>
        <c:ser>
          <c:idx val="1"/>
          <c:order val="1"/>
          <c:tx>
            <c:strRef>
              <c:f>'1.グラフデータ'!$C$29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'1.グラフデータ'!$D$29:$H$29</c:f>
              <c:numCache>
                <c:formatCode>#,##0.0_);[Red]\(#,##0.0\)</c:formatCode>
                <c:ptCount val="5"/>
                <c:pt idx="0">
                  <c:v>3836.6</c:v>
                </c:pt>
                <c:pt idx="1">
                  <c:v>3809.2</c:v>
                </c:pt>
                <c:pt idx="2">
                  <c:v>3795</c:v>
                </c:pt>
                <c:pt idx="3">
                  <c:v>3760.9</c:v>
                </c:pt>
                <c:pt idx="4">
                  <c:v>3744.2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'1.グラフデータ'!$D$31:$H$31</c:f>
              <c:numCache>
                <c:formatCode>#,##0.0_);[Red]\(#,##0.0\)</c:formatCode>
                <c:ptCount val="5"/>
                <c:pt idx="0">
                  <c:v>6311.4</c:v>
                </c:pt>
                <c:pt idx="1">
                  <c:v>6271.8</c:v>
                </c:pt>
                <c:pt idx="2">
                  <c:v>6257.7</c:v>
                </c:pt>
                <c:pt idx="3">
                  <c:v>6225</c:v>
                </c:pt>
                <c:pt idx="4">
                  <c:v>6226.3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'1.グラフデータ'!$D$32:$H$32</c:f>
              <c:numCache>
                <c:formatCode>0.0%</c:formatCode>
                <c:ptCount val="5"/>
                <c:pt idx="0">
                  <c:v>0.39200000000000002</c:v>
                </c:pt>
                <c:pt idx="1">
                  <c:v>0.39300000000000002</c:v>
                </c:pt>
                <c:pt idx="2">
                  <c:v>0.39400000000000002</c:v>
                </c:pt>
                <c:pt idx="3">
                  <c:v>0.39600000000000002</c:v>
                </c:pt>
                <c:pt idx="4">
                  <c:v>0.39900000000000002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'1.グラフデータ'!$D$40:$H$40</c:f>
              <c:numCache>
                <c:formatCode>#,##0_);[Red]\(#,##0\)</c:formatCode>
                <c:ptCount val="5"/>
                <c:pt idx="0">
                  <c:v>752</c:v>
                </c:pt>
                <c:pt idx="1">
                  <c:v>724</c:v>
                </c:pt>
                <c:pt idx="2">
                  <c:v>728</c:v>
                </c:pt>
                <c:pt idx="3">
                  <c:v>681</c:v>
                </c:pt>
                <c:pt idx="4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413-80FC-B97B5297B267}"/>
            </c:ext>
          </c:extLst>
        </c:ser>
        <c:ser>
          <c:idx val="1"/>
          <c:order val="1"/>
          <c:tx>
            <c:strRef>
              <c:f>'1.グラフデータ'!$C$39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'1.グラフデータ'!$D$39:$H$39</c:f>
              <c:numCache>
                <c:formatCode>#,##0_);[Red]\(#,##0\)</c:formatCode>
                <c:ptCount val="5"/>
                <c:pt idx="0">
                  <c:v>516</c:v>
                </c:pt>
                <c:pt idx="1">
                  <c:v>505</c:v>
                </c:pt>
                <c:pt idx="2">
                  <c:v>526</c:v>
                </c:pt>
                <c:pt idx="3">
                  <c:v>544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'1.グラフデータ'!$D$41:$H$41</c:f>
              <c:numCache>
                <c:formatCode>#,##0_);[Red]\(#,##0\)</c:formatCode>
                <c:ptCount val="5"/>
                <c:pt idx="0">
                  <c:v>1268</c:v>
                </c:pt>
                <c:pt idx="1">
                  <c:v>1229</c:v>
                </c:pt>
                <c:pt idx="2">
                  <c:v>1254</c:v>
                </c:pt>
                <c:pt idx="3">
                  <c:v>1225</c:v>
                </c:pt>
                <c:pt idx="4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'1.グラフデータ'!$C$42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'1.グラフデータ'!$D$42:$H$42</c:f>
              <c:numCache>
                <c:formatCode>0.0%</c:formatCode>
                <c:ptCount val="5"/>
                <c:pt idx="0">
                  <c:v>0.59299999999999997</c:v>
                </c:pt>
                <c:pt idx="1">
                  <c:v>0.58899999999999997</c:v>
                </c:pt>
                <c:pt idx="2">
                  <c:v>0.58099999999999996</c:v>
                </c:pt>
                <c:pt idx="3">
                  <c:v>0.55600000000000005</c:v>
                </c:pt>
                <c:pt idx="4">
                  <c:v>0.53100000000000003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'1.グラフデータ'!$D$47:$H$47</c:f>
              <c:numCache>
                <c:formatCode>#,##0_);[Red]\(#,##0\)</c:formatCode>
                <c:ptCount val="5"/>
                <c:pt idx="0">
                  <c:v>270</c:v>
                </c:pt>
                <c:pt idx="1">
                  <c:v>279</c:v>
                </c:pt>
                <c:pt idx="2">
                  <c:v>276</c:v>
                </c:pt>
                <c:pt idx="3">
                  <c:v>288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6-4147-A0F1-24B648E864E0}"/>
            </c:ext>
          </c:extLst>
        </c:ser>
        <c:ser>
          <c:idx val="0"/>
          <c:order val="1"/>
          <c:tx>
            <c:strRef>
              <c:f>'1.グラフデータ'!$C$46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'1.グラフデータ'!$D$46:$H$46</c:f>
              <c:numCache>
                <c:formatCode>#,##0_);[Red]\(#,##0\)</c:formatCode>
                <c:ptCount val="5"/>
                <c:pt idx="0">
                  <c:v>287</c:v>
                </c:pt>
                <c:pt idx="1">
                  <c:v>285</c:v>
                </c:pt>
                <c:pt idx="2">
                  <c:v>282</c:v>
                </c:pt>
                <c:pt idx="3">
                  <c:v>271</c:v>
                </c:pt>
                <c:pt idx="4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'1.グラフデータ'!$D$48:$H$48</c:f>
              <c:numCache>
                <c:formatCode>#,##0_);[Red]\(#,##0\)</c:formatCode>
                <c:ptCount val="5"/>
                <c:pt idx="0">
                  <c:v>557</c:v>
                </c:pt>
                <c:pt idx="1">
                  <c:v>564</c:v>
                </c:pt>
                <c:pt idx="2">
                  <c:v>558</c:v>
                </c:pt>
                <c:pt idx="3">
                  <c:v>559</c:v>
                </c:pt>
                <c:pt idx="4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'1.グラフデータ'!$C$49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'1.グラフデータ'!$D$49:$H$49</c:f>
              <c:numCache>
                <c:formatCode>0.0%</c:formatCode>
                <c:ptCount val="5"/>
                <c:pt idx="0">
                  <c:v>0.48499999999999999</c:v>
                </c:pt>
                <c:pt idx="1">
                  <c:v>0.495</c:v>
                </c:pt>
                <c:pt idx="2">
                  <c:v>0.495</c:v>
                </c:pt>
                <c:pt idx="3">
                  <c:v>0.51500000000000001</c:v>
                </c:pt>
                <c:pt idx="4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'1.グラフデータ'!$D$54:$H$54</c:f>
              <c:numCache>
                <c:formatCode>#,##0_);[Red]\(#,##0\)</c:formatCode>
                <c:ptCount val="5"/>
                <c:pt idx="0">
                  <c:v>260</c:v>
                </c:pt>
                <c:pt idx="1">
                  <c:v>260</c:v>
                </c:pt>
                <c:pt idx="2">
                  <c:v>250</c:v>
                </c:pt>
                <c:pt idx="3">
                  <c:v>244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A-41CC-9119-CDE8E8D138C1}"/>
            </c:ext>
          </c:extLst>
        </c:ser>
        <c:ser>
          <c:idx val="0"/>
          <c:order val="1"/>
          <c:tx>
            <c:strRef>
              <c:f>'1.グラフデータ'!$C$53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'1.グラフデータ'!$D$53:$H$53</c:f>
              <c:numCache>
                <c:formatCode>#,##0_);[Red]\(#,##0\)</c:formatCode>
                <c:ptCount val="5"/>
                <c:pt idx="0">
                  <c:v>825</c:v>
                </c:pt>
                <c:pt idx="1">
                  <c:v>815</c:v>
                </c:pt>
                <c:pt idx="2">
                  <c:v>812</c:v>
                </c:pt>
                <c:pt idx="3">
                  <c:v>804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'1.グラフデータ'!$D$55:$H$55</c:f>
              <c:numCache>
                <c:formatCode>#,##0_);[Red]\(#,##0\)</c:formatCode>
                <c:ptCount val="5"/>
                <c:pt idx="0">
                  <c:v>1085</c:v>
                </c:pt>
                <c:pt idx="1">
                  <c:v>1075</c:v>
                </c:pt>
                <c:pt idx="2">
                  <c:v>1062</c:v>
                </c:pt>
                <c:pt idx="3">
                  <c:v>1048</c:v>
                </c:pt>
                <c:pt idx="4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'1.グラフデータ'!$C$56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'1.グラフデータ'!$D$56:$H$56</c:f>
              <c:numCache>
                <c:formatCode>0.0%</c:formatCode>
                <c:ptCount val="5"/>
                <c:pt idx="0">
                  <c:v>0.24</c:v>
                </c:pt>
                <c:pt idx="1">
                  <c:v>0.24199999999999999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'1.グラフデータ'!$C$61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'1.グラフデータ'!$D$61:$H$61</c:f>
              <c:numCache>
                <c:formatCode>#,##0_);[Red]\(#,##0\)</c:formatCode>
                <c:ptCount val="5"/>
                <c:pt idx="0">
                  <c:v>463</c:v>
                </c:pt>
                <c:pt idx="1">
                  <c:v>483</c:v>
                </c:pt>
                <c:pt idx="2">
                  <c:v>506</c:v>
                </c:pt>
                <c:pt idx="3">
                  <c:v>533</c:v>
                </c:pt>
                <c:pt idx="4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B2C-A310-D09378EA41A5}"/>
            </c:ext>
          </c:extLst>
        </c:ser>
        <c:ser>
          <c:idx val="1"/>
          <c:order val="1"/>
          <c:tx>
            <c:strRef>
              <c:f>'1.グラフデータ'!$C$60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'1.グラフデータ'!$D$60:$H$60</c:f>
              <c:numCache>
                <c:formatCode>#,##0_);[Red]\(#,##0\)</c:formatCode>
                <c:ptCount val="5"/>
                <c:pt idx="0">
                  <c:v>514</c:v>
                </c:pt>
                <c:pt idx="1">
                  <c:v>500</c:v>
                </c:pt>
                <c:pt idx="2">
                  <c:v>464</c:v>
                </c:pt>
                <c:pt idx="3">
                  <c:v>444</c:v>
                </c:pt>
                <c:pt idx="4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'1.グラフデータ'!$C$62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'1.グラフデータ'!$D$62:$H$62</c:f>
              <c:numCache>
                <c:formatCode>#,##0_);[Red]\(#,##0\)</c:formatCode>
                <c:ptCount val="5"/>
                <c:pt idx="0">
                  <c:v>977</c:v>
                </c:pt>
                <c:pt idx="1">
                  <c:v>983</c:v>
                </c:pt>
                <c:pt idx="2">
                  <c:v>970</c:v>
                </c:pt>
                <c:pt idx="3">
                  <c:v>977</c:v>
                </c:pt>
                <c:pt idx="4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'1.グラフデータ'!$C$63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'1.グラフデータ'!$D$63:$H$63</c:f>
              <c:numCache>
                <c:formatCode>0.0%</c:formatCode>
                <c:ptCount val="5"/>
                <c:pt idx="0">
                  <c:v>0.47399999999999998</c:v>
                </c:pt>
                <c:pt idx="1">
                  <c:v>0.49099999999999999</c:v>
                </c:pt>
                <c:pt idx="2">
                  <c:v>0.52200000000000002</c:v>
                </c:pt>
                <c:pt idx="3">
                  <c:v>0.54600000000000004</c:v>
                </c:pt>
                <c:pt idx="4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'1.グラフデータ'!$C$68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'1.グラフデータ'!$D$68:$H$68</c:f>
              <c:numCache>
                <c:formatCode>#,##0_);[Red]\(#,##0\)</c:formatCode>
                <c:ptCount val="5"/>
                <c:pt idx="0">
                  <c:v>312</c:v>
                </c:pt>
                <c:pt idx="1">
                  <c:v>297</c:v>
                </c:pt>
                <c:pt idx="2">
                  <c:v>291</c:v>
                </c:pt>
                <c:pt idx="3">
                  <c:v>299</c:v>
                </c:pt>
                <c:pt idx="4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1-4293-BC01-1536860DDE11}"/>
            </c:ext>
          </c:extLst>
        </c:ser>
        <c:ser>
          <c:idx val="1"/>
          <c:order val="1"/>
          <c:tx>
            <c:strRef>
              <c:f>'1.グラフデータ'!$C$67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'1.グラフデータ'!$D$67:$H$67</c:f>
              <c:numCache>
                <c:formatCode>#,##0_);[Red]\(#,##0\)</c:formatCode>
                <c:ptCount val="5"/>
                <c:pt idx="0">
                  <c:v>529</c:v>
                </c:pt>
                <c:pt idx="1">
                  <c:v>548</c:v>
                </c:pt>
                <c:pt idx="2">
                  <c:v>551</c:v>
                </c:pt>
                <c:pt idx="3">
                  <c:v>546</c:v>
                </c:pt>
                <c:pt idx="4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'1.グラフデータ'!$C$69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'1.グラフデータ'!$D$69:$H$69</c:f>
              <c:numCache>
                <c:formatCode>#,##0_);[Red]\(#,##0\)</c:formatCode>
                <c:ptCount val="5"/>
                <c:pt idx="0">
                  <c:v>841</c:v>
                </c:pt>
                <c:pt idx="1">
                  <c:v>845</c:v>
                </c:pt>
                <c:pt idx="2">
                  <c:v>842</c:v>
                </c:pt>
                <c:pt idx="3">
                  <c:v>845</c:v>
                </c:pt>
                <c:pt idx="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'1.グラフデータ'!$C$70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'1.グラフデータ'!$D$70:$H$70</c:f>
              <c:numCache>
                <c:formatCode>0.0%</c:formatCode>
                <c:ptCount val="5"/>
                <c:pt idx="0">
                  <c:v>0.371</c:v>
                </c:pt>
                <c:pt idx="1">
                  <c:v>0.35099999999999998</c:v>
                </c:pt>
                <c:pt idx="2">
                  <c:v>0.34599999999999997</c:v>
                </c:pt>
                <c:pt idx="3">
                  <c:v>0.35399999999999998</c:v>
                </c:pt>
                <c:pt idx="4">
                  <c:v>0.34799999999999998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'1.グラフデータ'!$C$75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'1.グラフデータ'!$D$75:$H$75</c:f>
              <c:numCache>
                <c:formatCode>#,##0_);[Red]\(#,##0\)</c:formatCode>
                <c:ptCount val="5"/>
                <c:pt idx="0">
                  <c:v>143</c:v>
                </c:pt>
                <c:pt idx="1">
                  <c:v>156</c:v>
                </c:pt>
                <c:pt idx="2">
                  <c:v>152</c:v>
                </c:pt>
                <c:pt idx="3">
                  <c:v>148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E-45B1-8699-1CC5243F8143}"/>
            </c:ext>
          </c:extLst>
        </c:ser>
        <c:ser>
          <c:idx val="0"/>
          <c:order val="1"/>
          <c:tx>
            <c:strRef>
              <c:f>'1.グラフデータ'!$C$74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'1.グラフデータ'!$D$74:$H$74</c:f>
              <c:numCache>
                <c:formatCode>#,##0_);[Red]\(#,##0\)</c:formatCode>
                <c:ptCount val="5"/>
                <c:pt idx="0">
                  <c:v>106</c:v>
                </c:pt>
                <c:pt idx="1">
                  <c:v>113</c:v>
                </c:pt>
                <c:pt idx="2">
                  <c:v>113</c:v>
                </c:pt>
                <c:pt idx="3">
                  <c:v>123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'1.グラフデータ'!$C$76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'1.グラフデータ'!$D$76:$H$76</c:f>
              <c:numCache>
                <c:formatCode>#,##0_);[Red]\(#,##0\)</c:formatCode>
                <c:ptCount val="5"/>
                <c:pt idx="0">
                  <c:v>249</c:v>
                </c:pt>
                <c:pt idx="1">
                  <c:v>269</c:v>
                </c:pt>
                <c:pt idx="2">
                  <c:v>265</c:v>
                </c:pt>
                <c:pt idx="3">
                  <c:v>271</c:v>
                </c:pt>
                <c:pt idx="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'1.グラフデータ'!$C$77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'1.グラフデータ'!$D$77:$H$77</c:f>
              <c:numCache>
                <c:formatCode>0.0%</c:formatCode>
                <c:ptCount val="5"/>
                <c:pt idx="0">
                  <c:v>0.57399999999999995</c:v>
                </c:pt>
                <c:pt idx="1">
                  <c:v>0.57999999999999996</c:v>
                </c:pt>
                <c:pt idx="2">
                  <c:v>0.57399999999999995</c:v>
                </c:pt>
                <c:pt idx="3">
                  <c:v>0.54600000000000004</c:v>
                </c:pt>
                <c:pt idx="4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'1.グラフデータ'!$C$84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'1.グラフデータ'!$D$84:$H$84</c:f>
              <c:numCache>
                <c:formatCode>#,##0_ </c:formatCode>
                <c:ptCount val="5"/>
                <c:pt idx="0">
                  <c:v>123</c:v>
                </c:pt>
                <c:pt idx="1">
                  <c:v>118</c:v>
                </c:pt>
                <c:pt idx="2">
                  <c:v>108</c:v>
                </c:pt>
                <c:pt idx="3">
                  <c:v>113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9-4BBB-81F9-2A695CA9AB96}"/>
            </c:ext>
          </c:extLst>
        </c:ser>
        <c:ser>
          <c:idx val="0"/>
          <c:order val="1"/>
          <c:tx>
            <c:strRef>
              <c:f>'1.グラフデータ'!$C$83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'1.グラフデータ'!$D$83:$H$83</c:f>
              <c:numCache>
                <c:formatCode>#,##0_);[Red]\(#,##0\)</c:formatCode>
                <c:ptCount val="5"/>
                <c:pt idx="0">
                  <c:v>175</c:v>
                </c:pt>
                <c:pt idx="1">
                  <c:v>178</c:v>
                </c:pt>
                <c:pt idx="2">
                  <c:v>201</c:v>
                </c:pt>
                <c:pt idx="3">
                  <c:v>214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'1.グラフデータ'!$C$85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'1.グラフデータ'!$D$85:$H$85</c:f>
              <c:numCache>
                <c:formatCode>#,##0_);[Red]\(#,##0\)</c:formatCode>
                <c:ptCount val="5"/>
                <c:pt idx="0">
                  <c:v>298</c:v>
                </c:pt>
                <c:pt idx="1">
                  <c:v>296</c:v>
                </c:pt>
                <c:pt idx="2">
                  <c:v>309</c:v>
                </c:pt>
                <c:pt idx="3">
                  <c:v>327</c:v>
                </c:pt>
                <c:pt idx="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'1.グラフデータ'!$C$86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'1.グラフデータ'!$D$86:$H$86</c:f>
              <c:numCache>
                <c:formatCode>0.0%</c:formatCode>
                <c:ptCount val="5"/>
                <c:pt idx="0">
                  <c:v>0.41299999999999998</c:v>
                </c:pt>
                <c:pt idx="1">
                  <c:v>0.39900000000000002</c:v>
                </c:pt>
                <c:pt idx="2">
                  <c:v>0.35</c:v>
                </c:pt>
                <c:pt idx="3">
                  <c:v>0.34599999999999997</c:v>
                </c:pt>
                <c:pt idx="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'1.グラフデータ'!$C$91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'1.グラフデータ'!$D$91:$H$91</c:f>
              <c:numCache>
                <c:formatCode>#,##0_ </c:formatCode>
                <c:ptCount val="5"/>
                <c:pt idx="0">
                  <c:v>26007</c:v>
                </c:pt>
                <c:pt idx="1">
                  <c:v>25697</c:v>
                </c:pt>
                <c:pt idx="2">
                  <c:v>25720</c:v>
                </c:pt>
                <c:pt idx="3">
                  <c:v>25864</c:v>
                </c:pt>
                <c:pt idx="4">
                  <c:v>25832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A-42CA-9296-A023930013B3}"/>
            </c:ext>
          </c:extLst>
        </c:ser>
        <c:ser>
          <c:idx val="1"/>
          <c:order val="1"/>
          <c:tx>
            <c:strRef>
              <c:f>'1.グラフデータ'!$C$90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'1.グラフデータ'!$D$90:$H$90</c:f>
              <c:numCache>
                <c:formatCode>#,##0_);[Red]\(#,##0\)</c:formatCode>
                <c:ptCount val="5"/>
                <c:pt idx="0">
                  <c:v>68651</c:v>
                </c:pt>
                <c:pt idx="1">
                  <c:v>67370</c:v>
                </c:pt>
                <c:pt idx="2">
                  <c:v>67041</c:v>
                </c:pt>
                <c:pt idx="3">
                  <c:v>67707</c:v>
                </c:pt>
                <c:pt idx="4">
                  <c:v>68230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'1.グラフデータ'!$C$92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'1.グラフデータ'!$D$92:$H$92</c:f>
              <c:numCache>
                <c:formatCode>#,##0_ </c:formatCode>
                <c:ptCount val="5"/>
                <c:pt idx="0">
                  <c:v>94658</c:v>
                </c:pt>
                <c:pt idx="1">
                  <c:v>93067</c:v>
                </c:pt>
                <c:pt idx="2">
                  <c:v>92761</c:v>
                </c:pt>
                <c:pt idx="3">
                  <c:v>93571</c:v>
                </c:pt>
                <c:pt idx="4">
                  <c:v>94062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'1.グラフデータ'!$C$93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'1.グラフデータ'!$D$93:$H$93</c:f>
              <c:numCache>
                <c:formatCode>0.0%</c:formatCode>
                <c:ptCount val="5"/>
                <c:pt idx="0">
                  <c:v>0.27500000000000002</c:v>
                </c:pt>
                <c:pt idx="1">
                  <c:v>0.27600000000000002</c:v>
                </c:pt>
                <c:pt idx="2">
                  <c:v>0.27700000000000002</c:v>
                </c:pt>
                <c:pt idx="3">
                  <c:v>0.27600000000000002</c:v>
                </c:pt>
                <c:pt idx="4">
                  <c:v>0.27500000000000002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'1.グラフデータ'!$D$98:$H$98</c:f>
              <c:numCache>
                <c:formatCode>#,##0.0_);[Red]\(#,##0.0\)</c:formatCode>
                <c:ptCount val="5"/>
                <c:pt idx="0">
                  <c:v>306</c:v>
                </c:pt>
                <c:pt idx="1">
                  <c:v>302.3</c:v>
                </c:pt>
                <c:pt idx="2">
                  <c:v>302.60000000000002</c:v>
                </c:pt>
                <c:pt idx="3">
                  <c:v>304.3</c:v>
                </c:pt>
                <c:pt idx="4">
                  <c:v>307.5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C-41B9-8501-762DD78A7DA7}"/>
            </c:ext>
          </c:extLst>
        </c:ser>
        <c:ser>
          <c:idx val="1"/>
          <c:order val="1"/>
          <c:tx>
            <c:strRef>
              <c:f>'1.グラフデータ'!$C$97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'1.グラフデータ'!$D$97:$H$97</c:f>
              <c:numCache>
                <c:formatCode>#,##0.0_);[Red]\(#,##0.0\)</c:formatCode>
                <c:ptCount val="5"/>
                <c:pt idx="0">
                  <c:v>807.7</c:v>
                </c:pt>
                <c:pt idx="1">
                  <c:v>792.6</c:v>
                </c:pt>
                <c:pt idx="2">
                  <c:v>788.7</c:v>
                </c:pt>
                <c:pt idx="3">
                  <c:v>796.6</c:v>
                </c:pt>
                <c:pt idx="4">
                  <c:v>812.3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'1.グラフデータ'!$C$99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'1.グラフデータ'!$D$99:$H$99</c:f>
              <c:numCache>
                <c:formatCode>#,##0.0_);[Red]\(#,##0.0\)</c:formatCode>
                <c:ptCount val="5"/>
                <c:pt idx="0">
                  <c:v>1113.7</c:v>
                </c:pt>
                <c:pt idx="1">
                  <c:v>1094.9000000000001</c:v>
                </c:pt>
                <c:pt idx="2">
                  <c:v>1091.3</c:v>
                </c:pt>
                <c:pt idx="3">
                  <c:v>1100.9000000000001</c:v>
                </c:pt>
                <c:pt idx="4">
                  <c:v>1119.8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'1.グラフデータ'!$C$100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'1.グラフデータ'!$D$100:$H$100</c:f>
              <c:numCache>
                <c:formatCode>0.0%</c:formatCode>
                <c:ptCount val="5"/>
                <c:pt idx="0">
                  <c:v>0.27500000000000002</c:v>
                </c:pt>
                <c:pt idx="1">
                  <c:v>0.27600000000000002</c:v>
                </c:pt>
                <c:pt idx="2">
                  <c:v>0.27700000000000002</c:v>
                </c:pt>
                <c:pt idx="3">
                  <c:v>0.27600000000000002</c:v>
                </c:pt>
                <c:pt idx="4">
                  <c:v>0.27500000000000002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'1.グラフデータ'!$D$106:$H$106</c:f>
              <c:numCache>
                <c:formatCode>#,##0.0_);[Red]\(#,##0.0\)</c:formatCode>
                <c:ptCount val="5"/>
                <c:pt idx="0">
                  <c:v>180.8</c:v>
                </c:pt>
                <c:pt idx="1">
                  <c:v>176.4</c:v>
                </c:pt>
                <c:pt idx="2">
                  <c:v>183.5</c:v>
                </c:pt>
                <c:pt idx="3">
                  <c:v>193.6</c:v>
                </c:pt>
                <c:pt idx="4">
                  <c:v>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8-4A77-8268-42C57A91C449}"/>
            </c:ext>
          </c:extLst>
        </c:ser>
        <c:ser>
          <c:idx val="1"/>
          <c:order val="1"/>
          <c:tx>
            <c:strRef>
              <c:f>'1.グラフデータ'!$C$105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'1.グラフデータ'!$D$105:$H$105</c:f>
              <c:numCache>
                <c:formatCode>#,##0.0_);[Red]\(#,##0.0\)</c:formatCode>
                <c:ptCount val="5"/>
                <c:pt idx="0">
                  <c:v>578.9</c:v>
                </c:pt>
                <c:pt idx="1">
                  <c:v>565.70000000000005</c:v>
                </c:pt>
                <c:pt idx="2">
                  <c:v>560.4</c:v>
                </c:pt>
                <c:pt idx="3">
                  <c:v>583</c:v>
                </c:pt>
                <c:pt idx="4">
                  <c:v>602.70000000000005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'1.グラフデータ'!$D$107:$H$107</c:f>
              <c:numCache>
                <c:formatCode>#,##0.0_);[Red]\(#,##0.0\)</c:formatCode>
                <c:ptCount val="5"/>
                <c:pt idx="0">
                  <c:v>759.7</c:v>
                </c:pt>
                <c:pt idx="1">
                  <c:v>742.1</c:v>
                </c:pt>
                <c:pt idx="2">
                  <c:v>743.9</c:v>
                </c:pt>
                <c:pt idx="3">
                  <c:v>776.6</c:v>
                </c:pt>
                <c:pt idx="4">
                  <c:v>797.2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'1.グラフデータ'!$C$108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'1.グラフデータ'!$D$108:$H$108</c:f>
              <c:numCache>
                <c:formatCode>0.0%</c:formatCode>
                <c:ptCount val="5"/>
                <c:pt idx="0">
                  <c:v>0.23799999999999999</c:v>
                </c:pt>
                <c:pt idx="1">
                  <c:v>0.23799999999999999</c:v>
                </c:pt>
                <c:pt idx="2">
                  <c:v>0.247</c:v>
                </c:pt>
                <c:pt idx="3">
                  <c:v>0.249</c:v>
                </c:pt>
                <c:pt idx="4">
                  <c:v>0.24399999999999999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'1.グラフデータ'!$D$116:$H$116</c:f>
              <c:numCache>
                <c:formatCode>#,##0_);[Red]\(#,##0\)</c:formatCode>
                <c:ptCount val="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C-45E2-B900-6967BDD3B828}"/>
            </c:ext>
          </c:extLst>
        </c:ser>
        <c:ser>
          <c:idx val="0"/>
          <c:order val="1"/>
          <c:tx>
            <c:strRef>
              <c:f>'1.グラフデータ'!$C$115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'1.グラフデータ'!$D$115:$H$115</c:f>
              <c:numCache>
                <c:formatCode>#,##0_);[Red]\(#,##0\)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'1.グラフデータ'!$D$117:$H$117</c:f>
              <c:numCache>
                <c:formatCode>#,##0_);[Red]\(#,##0\)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'1.グラフデータ'!$C$118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'1.グラフデータ'!$D$118:$H$118</c:f>
              <c:numCache>
                <c:formatCode>0.0%</c:formatCode>
                <c:ptCount val="5"/>
                <c:pt idx="0">
                  <c:v>0.69199999999999995</c:v>
                </c:pt>
                <c:pt idx="1">
                  <c:v>0.53800000000000003</c:v>
                </c:pt>
                <c:pt idx="2">
                  <c:v>0.52900000000000003</c:v>
                </c:pt>
                <c:pt idx="3">
                  <c:v>0.55600000000000005</c:v>
                </c:pt>
                <c:pt idx="4">
                  <c:v>0.35299999999999998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'1.グラフデータ'!$C$123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'1.グラフデータ'!$D$123:$H$123</c:f>
              <c:numCache>
                <c:formatCode>#,##0_);[Red]\(#,##0\)</c:formatCode>
                <c:ptCount val="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1-4100-8014-F4CF28AFE6E4}"/>
            </c:ext>
          </c:extLst>
        </c:ser>
        <c:ser>
          <c:idx val="1"/>
          <c:order val="1"/>
          <c:tx>
            <c:strRef>
              <c:f>'1.グラフデータ'!$C$122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'1.グラフデータ'!$D$122:$H$122</c:f>
              <c:numCache>
                <c:formatCode>#,##0_);[Red]\(#,##0\)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'1.グラフデータ'!$C$124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'1.グラフデータ'!$D$124:$H$124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18</c:v>
                </c:pt>
                <c:pt idx="2">
                  <c:v>20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'1.グラフデータ'!$C$125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'1.グラフデータ'!$D$125:$H$125</c:f>
              <c:numCache>
                <c:formatCode>0.0%</c:formatCode>
                <c:ptCount val="5"/>
                <c:pt idx="0">
                  <c:v>0.40899999999999997</c:v>
                </c:pt>
                <c:pt idx="1">
                  <c:v>0.27800000000000002</c:v>
                </c:pt>
                <c:pt idx="2">
                  <c:v>0.4</c:v>
                </c:pt>
                <c:pt idx="3">
                  <c:v>0.53800000000000003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'1.グラフデータ'!$D$130:$H$130</c:f>
              <c:numCache>
                <c:formatCode>#,##0_);[Red]\(#,##0\)</c:formatCode>
                <c:ptCount val="5"/>
                <c:pt idx="0">
                  <c:v>26</c:v>
                </c:pt>
                <c:pt idx="1">
                  <c:v>31</c:v>
                </c:pt>
                <c:pt idx="2">
                  <c:v>24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3-4307-99B1-49F13A48ADA4}"/>
            </c:ext>
          </c:extLst>
        </c:ser>
        <c:ser>
          <c:idx val="1"/>
          <c:order val="1"/>
          <c:tx>
            <c:strRef>
              <c:f>'1.グラフデータ'!$C$129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'1.グラフデータ'!$D$129:$H$129</c:f>
              <c:numCache>
                <c:formatCode>#,##0_);[Red]\(#,##0\)</c:formatCode>
                <c:ptCount val="5"/>
                <c:pt idx="0">
                  <c:v>87</c:v>
                </c:pt>
                <c:pt idx="1">
                  <c:v>91</c:v>
                </c:pt>
                <c:pt idx="2">
                  <c:v>95</c:v>
                </c:pt>
                <c:pt idx="3">
                  <c:v>95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'1.グラフデータ'!$D$131:$H$131</c:f>
              <c:numCache>
                <c:formatCode>#,##0_);[Red]\(#,##0\)</c:formatCode>
                <c:ptCount val="5"/>
                <c:pt idx="0">
                  <c:v>113</c:v>
                </c:pt>
                <c:pt idx="1">
                  <c:v>122</c:v>
                </c:pt>
                <c:pt idx="2">
                  <c:v>119</c:v>
                </c:pt>
                <c:pt idx="3">
                  <c:v>126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'1.グラフデータ'!$C$132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'1.グラフデータ'!$D$132:$H$132</c:f>
              <c:numCache>
                <c:formatCode>0.0%</c:formatCode>
                <c:ptCount val="5"/>
                <c:pt idx="0">
                  <c:v>0.23</c:v>
                </c:pt>
                <c:pt idx="1">
                  <c:v>0.254</c:v>
                </c:pt>
                <c:pt idx="2">
                  <c:v>0.20200000000000001</c:v>
                </c:pt>
                <c:pt idx="3">
                  <c:v>0.246</c:v>
                </c:pt>
                <c:pt idx="4">
                  <c:v>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'1.グラフデータ'!$C$137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'1.グラフデータ'!$D$137:$H$137</c:f>
              <c:numCache>
                <c:formatCode>#,##0_);[Red]\(#,##0\)</c:formatCode>
                <c:ptCount val="5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02D-8CFB-4E01E23EAD86}"/>
            </c:ext>
          </c:extLst>
        </c:ser>
        <c:ser>
          <c:idx val="0"/>
          <c:order val="1"/>
          <c:tx>
            <c:strRef>
              <c:f>'1.グラフデータ'!$C$136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'1.グラフデータ'!$D$136:$H$136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23</c:v>
                </c:pt>
                <c:pt idx="3">
                  <c:v>22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'1.グラフデータ'!$C$138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'1.グラフデータ'!$D$138:$H$138</c:f>
              <c:numCache>
                <c:formatCode>#,##0_);[Red]\(#,##0\)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30</c:v>
                </c:pt>
                <c:pt idx="3">
                  <c:v>33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'1.グラフデータ'!$C$139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'1.グラフデータ'!$D$139:$H$139</c:f>
              <c:numCache>
                <c:formatCode>0.0%</c:formatCode>
                <c:ptCount val="5"/>
                <c:pt idx="0">
                  <c:v>0.32100000000000001</c:v>
                </c:pt>
                <c:pt idx="1">
                  <c:v>0.23100000000000001</c:v>
                </c:pt>
                <c:pt idx="2">
                  <c:v>0.23300000000000001</c:v>
                </c:pt>
                <c:pt idx="3">
                  <c:v>0.33300000000000002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'1.グラフデータ'!$D$144:$H$144</c:f>
              <c:numCache>
                <c:formatCode>#,##0_);[Red]\(#,##0\)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31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1-4472-A8A4-744D3507ABFD}"/>
            </c:ext>
          </c:extLst>
        </c:ser>
        <c:ser>
          <c:idx val="0"/>
          <c:order val="1"/>
          <c:tx>
            <c:strRef>
              <c:f>'1.グラフデータ'!$C$143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'1.グラフデータ'!$D$143:$H$143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'1.グラフデータ'!$D$145:$H$145</c:f>
              <c:numCache>
                <c:formatCode>#,##0_);[Red]\(#,##0\)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31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'1.グラフデータ'!$C$146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'1.グラフデータ'!$D$146:$H$146</c:f>
              <c:numCache>
                <c:formatCode>0.0%</c:formatCode>
                <c:ptCount val="5"/>
                <c:pt idx="0">
                  <c:v>0.97399999999999998</c:v>
                </c:pt>
                <c:pt idx="1">
                  <c:v>0.97499999999999998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'1.グラフデータ'!$C$151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'1.グラフデータ'!$D$151:$H$151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B-46F3-A38C-2E00E3F9A303}"/>
            </c:ext>
          </c:extLst>
        </c:ser>
        <c:ser>
          <c:idx val="1"/>
          <c:order val="1"/>
          <c:tx>
            <c:strRef>
              <c:f>'1.グラフデータ'!$C$150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'1.グラフデータ'!$D$150:$H$150</c:f>
              <c:numCache>
                <c:formatCode>#,##0_);[Red]\(#,##0\)</c:formatCode>
                <c:ptCount val="5"/>
                <c:pt idx="0">
                  <c:v>51</c:v>
                </c:pt>
                <c:pt idx="1">
                  <c:v>45</c:v>
                </c:pt>
                <c:pt idx="2">
                  <c:v>59</c:v>
                </c:pt>
                <c:pt idx="3">
                  <c:v>80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'1.グラフデータ'!$C$152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'1.グラフデータ'!$D$152:$H$152</c:f>
              <c:numCache>
                <c:formatCode>#,##0_);[Red]\(#,##0\)</c:formatCode>
                <c:ptCount val="5"/>
                <c:pt idx="0">
                  <c:v>84</c:v>
                </c:pt>
                <c:pt idx="1">
                  <c:v>74</c:v>
                </c:pt>
                <c:pt idx="2">
                  <c:v>87</c:v>
                </c:pt>
                <c:pt idx="3">
                  <c:v>107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'1.グラフデータ'!$C$153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'1.グラフデータ'!$D$153:$H$153</c:f>
              <c:numCache>
                <c:formatCode>0.0%</c:formatCode>
                <c:ptCount val="5"/>
                <c:pt idx="0">
                  <c:v>0.39300000000000002</c:v>
                </c:pt>
                <c:pt idx="1">
                  <c:v>0.39200000000000002</c:v>
                </c:pt>
                <c:pt idx="2">
                  <c:v>0.32200000000000001</c:v>
                </c:pt>
                <c:pt idx="3">
                  <c:v>0.252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'1.グラフデータ'!$C$158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'1.グラフデータ'!$D$158:$H$158</c:f>
              <c:numCache>
                <c:formatCode>#,##0_);[Red]\(#,##0\)</c:formatCode>
                <c:ptCount val="5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F-452C-A2D5-528B823FF09E}"/>
            </c:ext>
          </c:extLst>
        </c:ser>
        <c:ser>
          <c:idx val="1"/>
          <c:order val="1"/>
          <c:tx>
            <c:strRef>
              <c:f>'1.グラフデータ'!$C$157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'1.グラフデータ'!$D$157:$H$157</c:f>
              <c:numCache>
                <c:formatCode>#,##0_);[Red]\(#,##0\)</c:formatCode>
                <c:ptCount val="5"/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'1.グラフデータ'!$C$159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'1.グラフデータ'!$D$159:$H$159</c:f>
              <c:numCache>
                <c:formatCode>#,##0_);[Red]\(#,##0\)</c:formatCode>
                <c:ptCount val="5"/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'1.グラフデータ'!$C$160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'1.グラフデータ'!$D$160:$H$160</c:f>
              <c:numCache>
                <c:formatCode>0.0%</c:formatCode>
                <c:ptCount val="5"/>
                <c:pt idx="1">
                  <c:v>0.33300000000000002</c:v>
                </c:pt>
                <c:pt idx="2">
                  <c:v>0.2</c:v>
                </c:pt>
                <c:pt idx="3">
                  <c:v>0.4</c:v>
                </c:pt>
                <c:pt idx="4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'1.グラフデータ'!$C$167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'1.グラフデータ'!$D$167:$H$167</c:f>
              <c:numCache>
                <c:formatCode>#,##0_ 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D-4000-9195-BD9CF7535727}"/>
            </c:ext>
          </c:extLst>
        </c:ser>
        <c:ser>
          <c:idx val="0"/>
          <c:order val="1"/>
          <c:tx>
            <c:strRef>
              <c:f>'1.グラフデータ'!$C$166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'1.グラフデータ'!$D$166:$H$166</c:f>
              <c:numCache>
                <c:formatCode>#,##0_);[Red]\(#,##0\)</c:formatCode>
                <c:ptCount val="5"/>
                <c:pt idx="0">
                  <c:v>125</c:v>
                </c:pt>
                <c:pt idx="1">
                  <c:v>114</c:v>
                </c:pt>
                <c:pt idx="2">
                  <c:v>112</c:v>
                </c:pt>
                <c:pt idx="3">
                  <c:v>110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'1.グラフデータ'!$C$168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'1.グラフデータ'!$D$168:$H$168</c:f>
              <c:numCache>
                <c:formatCode>#,##0_);[Red]\(#,##0\)</c:formatCode>
                <c:ptCount val="5"/>
                <c:pt idx="0">
                  <c:v>180</c:v>
                </c:pt>
                <c:pt idx="1">
                  <c:v>171</c:v>
                </c:pt>
                <c:pt idx="2">
                  <c:v>166</c:v>
                </c:pt>
                <c:pt idx="3">
                  <c:v>162</c:v>
                </c:pt>
                <c:pt idx="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'1.グラフデータ'!$C$169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'1.グラフデータ'!$D$169:$H$169</c:f>
              <c:numCache>
                <c:formatCode>0.0%</c:formatCode>
                <c:ptCount val="5"/>
                <c:pt idx="0">
                  <c:v>0.30599999999999999</c:v>
                </c:pt>
                <c:pt idx="1">
                  <c:v>0.33300000000000002</c:v>
                </c:pt>
                <c:pt idx="2">
                  <c:v>0.32500000000000001</c:v>
                </c:pt>
                <c:pt idx="3">
                  <c:v>0.32100000000000001</c:v>
                </c:pt>
                <c:pt idx="4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'1.グラフデータ'!$C$174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'1.グラフデータ'!$D$174:$H$174</c:f>
              <c:numCache>
                <c:formatCode>#,##0_ </c:formatCode>
                <c:ptCount val="5"/>
                <c:pt idx="0">
                  <c:v>16548</c:v>
                </c:pt>
                <c:pt idx="1">
                  <c:v>16744</c:v>
                </c:pt>
                <c:pt idx="2">
                  <c:v>16708</c:v>
                </c:pt>
                <c:pt idx="3">
                  <c:v>16821</c:v>
                </c:pt>
                <c:pt idx="4">
                  <c:v>17108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E-4005-B997-08918F28D956}"/>
            </c:ext>
          </c:extLst>
        </c:ser>
        <c:ser>
          <c:idx val="1"/>
          <c:order val="1"/>
          <c:tx>
            <c:strRef>
              <c:f>'1.グラフデータ'!$C$173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'1.グラフデータ'!$D$173:$H$173</c:f>
              <c:numCache>
                <c:formatCode>#,##0_);[Red]\(#,##0\)</c:formatCode>
                <c:ptCount val="5"/>
                <c:pt idx="0">
                  <c:v>34718</c:v>
                </c:pt>
                <c:pt idx="1">
                  <c:v>34795</c:v>
                </c:pt>
                <c:pt idx="2">
                  <c:v>34943</c:v>
                </c:pt>
                <c:pt idx="3">
                  <c:v>34886</c:v>
                </c:pt>
                <c:pt idx="4">
                  <c:v>35028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'1.グラフデータ'!$C$175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'1.グラフデータ'!$D$175:$H$175</c:f>
              <c:numCache>
                <c:formatCode>#,##0_);[Red]\(#,##0\)</c:formatCode>
                <c:ptCount val="5"/>
                <c:pt idx="0">
                  <c:v>51266</c:v>
                </c:pt>
                <c:pt idx="1">
                  <c:v>51539</c:v>
                </c:pt>
                <c:pt idx="2">
                  <c:v>51651</c:v>
                </c:pt>
                <c:pt idx="3">
                  <c:v>51707</c:v>
                </c:pt>
                <c:pt idx="4">
                  <c:v>52136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'1.グラフデータ'!$C$176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'1.グラフデータ'!$D$176:$H$176</c:f>
              <c:numCache>
                <c:formatCode>0.0%</c:formatCode>
                <c:ptCount val="5"/>
                <c:pt idx="0">
                  <c:v>0.32300000000000001</c:v>
                </c:pt>
                <c:pt idx="1">
                  <c:v>0.32500000000000001</c:v>
                </c:pt>
                <c:pt idx="2">
                  <c:v>0.32300000000000001</c:v>
                </c:pt>
                <c:pt idx="3">
                  <c:v>0.32500000000000001</c:v>
                </c:pt>
                <c:pt idx="4">
                  <c:v>0.32800000000000001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'1.グラフデータ'!$C$181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'1.グラフデータ'!$D$181:$H$181</c:f>
              <c:numCache>
                <c:formatCode>#,##0.0_);[Red]\(#,##0.0\)</c:formatCode>
                <c:ptCount val="5"/>
                <c:pt idx="0">
                  <c:v>214.9</c:v>
                </c:pt>
                <c:pt idx="1">
                  <c:v>217.5</c:v>
                </c:pt>
                <c:pt idx="2">
                  <c:v>217</c:v>
                </c:pt>
                <c:pt idx="3">
                  <c:v>218.5</c:v>
                </c:pt>
                <c:pt idx="4">
                  <c:v>222.2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2-4F9D-BC04-02BCFF6E59C3}"/>
            </c:ext>
          </c:extLst>
        </c:ser>
        <c:ser>
          <c:idx val="0"/>
          <c:order val="1"/>
          <c:tx>
            <c:strRef>
              <c:f>'1.グラフデータ'!$C$180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'1.グラフデータ'!$D$180:$H$180</c:f>
              <c:numCache>
                <c:formatCode>#,##0.0_);[Red]\(#,##0.0\)</c:formatCode>
                <c:ptCount val="5"/>
                <c:pt idx="0">
                  <c:v>450.9</c:v>
                </c:pt>
                <c:pt idx="1">
                  <c:v>451.9</c:v>
                </c:pt>
                <c:pt idx="2">
                  <c:v>453.8</c:v>
                </c:pt>
                <c:pt idx="3">
                  <c:v>453.1</c:v>
                </c:pt>
                <c:pt idx="4">
                  <c:v>454.9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'1.グラフデータ'!$C$182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'1.グラフデータ'!$D$182:$H$182</c:f>
              <c:numCache>
                <c:formatCode>#,##0.0_);[Red]\(#,##0.0\)</c:formatCode>
                <c:ptCount val="5"/>
                <c:pt idx="0">
                  <c:v>665.8</c:v>
                </c:pt>
                <c:pt idx="1">
                  <c:v>669.4</c:v>
                </c:pt>
                <c:pt idx="2">
                  <c:v>670.8</c:v>
                </c:pt>
                <c:pt idx="3">
                  <c:v>671.6</c:v>
                </c:pt>
                <c:pt idx="4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'1.グラフデータ'!$C$183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'1.グラフデータ'!$D$183:$H$183</c:f>
              <c:numCache>
                <c:formatCode>0.0%</c:formatCode>
                <c:ptCount val="5"/>
                <c:pt idx="0">
                  <c:v>0.32300000000000001</c:v>
                </c:pt>
                <c:pt idx="1">
                  <c:v>0.32500000000000001</c:v>
                </c:pt>
                <c:pt idx="2">
                  <c:v>0.32300000000000001</c:v>
                </c:pt>
                <c:pt idx="3">
                  <c:v>0.32500000000000001</c:v>
                </c:pt>
                <c:pt idx="4">
                  <c:v>0.32800000000000001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'1.グラフデータ'!$C$189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'1.グラフデータ'!$D$189:$H$189</c:f>
              <c:numCache>
                <c:formatCode>#,##0.0_);[Red]\(#,##0.0\)</c:formatCode>
                <c:ptCount val="5"/>
                <c:pt idx="0">
                  <c:v>120</c:v>
                </c:pt>
                <c:pt idx="1">
                  <c:v>117.6</c:v>
                </c:pt>
                <c:pt idx="2">
                  <c:v>113.7</c:v>
                </c:pt>
                <c:pt idx="3">
                  <c:v>111.9</c:v>
                </c:pt>
                <c:pt idx="4">
                  <c:v>114.7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A-4E53-A36A-B79C1428DF3C}"/>
            </c:ext>
          </c:extLst>
        </c:ser>
        <c:ser>
          <c:idx val="0"/>
          <c:order val="1"/>
          <c:tx>
            <c:strRef>
              <c:f>'1.グラフデータ'!$C$188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'1.グラフデータ'!$D$188:$H$188</c:f>
              <c:numCache>
                <c:formatCode>#,##0.0_);[Red]\(#,##0.0\)</c:formatCode>
                <c:ptCount val="5"/>
                <c:pt idx="0">
                  <c:v>259</c:v>
                </c:pt>
                <c:pt idx="1">
                  <c:v>255.8</c:v>
                </c:pt>
                <c:pt idx="2">
                  <c:v>253.2</c:v>
                </c:pt>
                <c:pt idx="3">
                  <c:v>254</c:v>
                </c:pt>
                <c:pt idx="4">
                  <c:v>256.10000000000002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'1.グラフデータ'!$C$190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'1.グラフデータ'!$D$190:$H$190</c:f>
              <c:numCache>
                <c:formatCode>#,##0.0_);[Red]\(#,##0.0\)</c:formatCode>
                <c:ptCount val="5"/>
                <c:pt idx="0">
                  <c:v>379</c:v>
                </c:pt>
                <c:pt idx="1">
                  <c:v>373.4</c:v>
                </c:pt>
                <c:pt idx="2">
                  <c:v>366.9</c:v>
                </c:pt>
                <c:pt idx="3">
                  <c:v>365.9</c:v>
                </c:pt>
                <c:pt idx="4">
                  <c:v>370.8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'1.グラフデータ'!$C$191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'1.グラフデータ'!$D$191:$H$191</c:f>
              <c:numCache>
                <c:formatCode>0.0%</c:formatCode>
                <c:ptCount val="5"/>
                <c:pt idx="0">
                  <c:v>0.317</c:v>
                </c:pt>
                <c:pt idx="1">
                  <c:v>0.315</c:v>
                </c:pt>
                <c:pt idx="2">
                  <c:v>0.31</c:v>
                </c:pt>
                <c:pt idx="3">
                  <c:v>0.30599999999999999</c:v>
                </c:pt>
                <c:pt idx="4">
                  <c:v>0.309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0.11524613157519706"/>
          <c:w val="0.68276771080470833"/>
          <c:h val="0.550098332620778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'1.グラフデータ'!$C$199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'1.グラフデータ'!$D$199:$H$199</c:f>
              <c:numCache>
                <c:formatCode>#,##0_);[Red]\(#,##0\)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F-44CA-9697-3BE39177A3F7}"/>
            </c:ext>
          </c:extLst>
        </c:ser>
        <c:ser>
          <c:idx val="0"/>
          <c:order val="1"/>
          <c:tx>
            <c:strRef>
              <c:f>'1.グラフデータ'!$C$198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'1.グラフデータ'!$D$198:$H$198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'1.グラフデータ'!$C$200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'1.グラフデータ'!$D$200:$H$200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'1.グラフデータ'!$C$201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'1.グラフデータ'!$D$201:$H$201</c:f>
              <c:numCache>
                <c:formatCode>0.0%</c:formatCode>
                <c:ptCount val="5"/>
                <c:pt idx="0">
                  <c:v>0.11799999999999999</c:v>
                </c:pt>
                <c:pt idx="1">
                  <c:v>0.17599999999999999</c:v>
                </c:pt>
                <c:pt idx="2">
                  <c:v>0.188</c:v>
                </c:pt>
                <c:pt idx="3">
                  <c:v>0.158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7346081871345029"/>
              <c:y val="2.59178987455197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0.11724548652520571"/>
          <c:w val="0.68276771080470833"/>
          <c:h val="0.562291277574012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'1.グラフデータ'!$C$206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'1.グラフデータ'!$D$206:$H$206</c:f>
              <c:numCache>
                <c:formatCode>#,##0_);[Red]\(#,##0\)</c:formatCode>
                <c:ptCount val="5"/>
                <c:pt idx="0">
                  <c:v>44</c:v>
                </c:pt>
                <c:pt idx="1">
                  <c:v>47</c:v>
                </c:pt>
                <c:pt idx="2">
                  <c:v>44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6-4A3B-A65C-4B49631A76CE}"/>
            </c:ext>
          </c:extLst>
        </c:ser>
        <c:ser>
          <c:idx val="0"/>
          <c:order val="1"/>
          <c:tx>
            <c:strRef>
              <c:f>'1.グラフデータ'!$C$205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'1.グラフデータ'!$D$205:$H$205</c:f>
              <c:numCache>
                <c:formatCode>#,##0_);[Red]\(#,##0\)</c:formatCode>
                <c:ptCount val="5"/>
                <c:pt idx="0">
                  <c:v>89</c:v>
                </c:pt>
                <c:pt idx="1">
                  <c:v>83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'1.グラフデータ'!$D$207:$H$207</c:f>
              <c:numCache>
                <c:formatCode>#,##0_);[Red]\(#,##0\)</c:formatCode>
                <c:ptCount val="5"/>
                <c:pt idx="0">
                  <c:v>133</c:v>
                </c:pt>
                <c:pt idx="1">
                  <c:v>130</c:v>
                </c:pt>
                <c:pt idx="2">
                  <c:v>128</c:v>
                </c:pt>
                <c:pt idx="3">
                  <c:v>123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'1.グラフデータ'!$C$208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'1.グラフデータ'!$D$208:$H$208</c:f>
              <c:numCache>
                <c:formatCode>0.0%</c:formatCode>
                <c:ptCount val="5"/>
                <c:pt idx="0">
                  <c:v>0.33100000000000002</c:v>
                </c:pt>
                <c:pt idx="1">
                  <c:v>0.36199999999999999</c:v>
                </c:pt>
                <c:pt idx="2">
                  <c:v>0.34399999999999997</c:v>
                </c:pt>
                <c:pt idx="3">
                  <c:v>0.32500000000000001</c:v>
                </c:pt>
                <c:pt idx="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114768262519871"/>
              <c:y val="2.61281922043010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9.7033820121059378E-2"/>
          <c:w val="0.68276771080470833"/>
          <c:h val="0.56165822851270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'1.グラフデータ'!$C$213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'1.グラフデータ'!$D$213:$H$213</c:f>
              <c:numCache>
                <c:formatCode>#,##0_);[Red]\(#,##0\)</c:formatCode>
                <c:ptCount val="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557-B201-E0B3765000B2}"/>
            </c:ext>
          </c:extLst>
        </c:ser>
        <c:ser>
          <c:idx val="0"/>
          <c:order val="1"/>
          <c:tx>
            <c:strRef>
              <c:f>'1.グラフデータ'!$C$212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'1.グラフデータ'!$D$212:$H$212</c:f>
              <c:numCache>
                <c:formatCode>#,##0_);[Red]\(#,##0\)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'1.グラフデータ'!$C$214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'1.グラフデータ'!$D$214:$H$214</c:f>
              <c:numCache>
                <c:formatCode>#,##0_);[Red]\(#,##0\)</c:formatCode>
                <c:ptCount val="5"/>
                <c:pt idx="0">
                  <c:v>30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'1.グラフデータ'!$C$215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'1.グラフデータ'!$D$215:$H$215</c:f>
              <c:numCache>
                <c:formatCode>0.0%</c:formatCode>
                <c:ptCount val="5"/>
                <c:pt idx="0">
                  <c:v>0.3</c:v>
                </c:pt>
                <c:pt idx="1">
                  <c:v>0.29199999999999998</c:v>
                </c:pt>
                <c:pt idx="2">
                  <c:v>0.318</c:v>
                </c:pt>
                <c:pt idx="3">
                  <c:v>0.45</c:v>
                </c:pt>
                <c:pt idx="4">
                  <c:v>0.64700000000000002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6228398926471735"/>
              <c:y val="2.612231182795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'1.グラフデータ'!$C$222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'1.グラフデータ'!$D$222:$H$222</c:f>
              <c:numCache>
                <c:formatCode>#,##0_ 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3-4102-931C-DCD408A61593}"/>
            </c:ext>
          </c:extLst>
        </c:ser>
        <c:ser>
          <c:idx val="0"/>
          <c:order val="1"/>
          <c:tx>
            <c:strRef>
              <c:f>'1.グラフデータ'!$C$221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'1.グラフデータ'!$D$221:$H$221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'1.グラフデータ'!$D$223:$H$223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'1.グラフデータ'!$D$224:$H$224</c:f>
              <c:numCache>
                <c:formatCode>0.0%</c:formatCode>
                <c:ptCount val="5"/>
                <c:pt idx="0">
                  <c:v>0.6</c:v>
                </c:pt>
                <c:pt idx="1">
                  <c:v>0.51900000000000002</c:v>
                </c:pt>
                <c:pt idx="2">
                  <c:v>0.5</c:v>
                </c:pt>
                <c:pt idx="3">
                  <c:v>0.44400000000000001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'1.グラフデータ'!$C$229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'1.グラフデータ'!$D$229:$H$229</c:f>
              <c:numCache>
                <c:formatCode>#,##0_ </c:formatCode>
                <c:ptCount val="5"/>
                <c:pt idx="0">
                  <c:v>2367</c:v>
                </c:pt>
                <c:pt idx="1">
                  <c:v>2732</c:v>
                </c:pt>
                <c:pt idx="2">
                  <c:v>2844</c:v>
                </c:pt>
                <c:pt idx="3">
                  <c:v>3090</c:v>
                </c:pt>
                <c:pt idx="4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8-4B47-84D2-2CC763262727}"/>
            </c:ext>
          </c:extLst>
        </c:ser>
        <c:ser>
          <c:idx val="1"/>
          <c:order val="1"/>
          <c:tx>
            <c:strRef>
              <c:f>'1.グラフデータ'!$C$228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'1.グラフデータ'!$D$228:$H$228</c:f>
              <c:numCache>
                <c:formatCode>#,##0_);[Red]\(#,##0\)</c:formatCode>
                <c:ptCount val="5"/>
                <c:pt idx="0">
                  <c:v>4443</c:v>
                </c:pt>
                <c:pt idx="1">
                  <c:v>4669</c:v>
                </c:pt>
                <c:pt idx="2">
                  <c:v>4857</c:v>
                </c:pt>
                <c:pt idx="3">
                  <c:v>4986</c:v>
                </c:pt>
                <c:pt idx="4">
                  <c:v>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'1.グラフデータ'!$C$230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'1.グラフデータ'!$D$230:$H$230</c:f>
              <c:numCache>
                <c:formatCode>#,##0_);[Red]\(#,##0\)</c:formatCode>
                <c:ptCount val="5"/>
                <c:pt idx="0">
                  <c:v>6810</c:v>
                </c:pt>
                <c:pt idx="1">
                  <c:v>7401</c:v>
                </c:pt>
                <c:pt idx="2">
                  <c:v>7701</c:v>
                </c:pt>
                <c:pt idx="3">
                  <c:v>8076</c:v>
                </c:pt>
                <c:pt idx="4">
                  <c:v>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'1.グラフデータ'!$C$231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'1.グラフデータ'!$D$231:$H$231</c:f>
              <c:numCache>
                <c:formatCode>0.0%</c:formatCode>
                <c:ptCount val="5"/>
                <c:pt idx="0">
                  <c:v>0.34799999999999998</c:v>
                </c:pt>
                <c:pt idx="1">
                  <c:v>0.36899999999999999</c:v>
                </c:pt>
                <c:pt idx="2">
                  <c:v>0.36899999999999999</c:v>
                </c:pt>
                <c:pt idx="3">
                  <c:v>0.38300000000000001</c:v>
                </c:pt>
                <c:pt idx="4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699712154301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'1.グラフデータ'!$C$236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'1.グラフデータ'!$D$236:$H$236</c:f>
              <c:numCache>
                <c:formatCode>#,##0.0_);[Red]\(#,##0.0\)</c:formatCode>
                <c:ptCount val="5"/>
                <c:pt idx="0">
                  <c:v>38.799999999999997</c:v>
                </c:pt>
                <c:pt idx="1">
                  <c:v>44.8</c:v>
                </c:pt>
                <c:pt idx="2">
                  <c:v>46.6</c:v>
                </c:pt>
                <c:pt idx="3">
                  <c:v>51.5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8-4873-8D04-75F0D7659207}"/>
            </c:ext>
          </c:extLst>
        </c:ser>
        <c:ser>
          <c:idx val="1"/>
          <c:order val="1"/>
          <c:tx>
            <c:strRef>
              <c:f>'1.グラフデータ'!$C$235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'1.グラフデータ'!$D$235:$H$235</c:f>
              <c:numCache>
                <c:formatCode>#,##0.0_);[Red]\(#,##0.0\)</c:formatCode>
                <c:ptCount val="5"/>
                <c:pt idx="0">
                  <c:v>72.8</c:v>
                </c:pt>
                <c:pt idx="1">
                  <c:v>76.5</c:v>
                </c:pt>
                <c:pt idx="2">
                  <c:v>79.599999999999994</c:v>
                </c:pt>
                <c:pt idx="3">
                  <c:v>83.1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'1.グラフデータ'!$C$237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'1.グラフデータ'!$D$237:$H$237</c:f>
              <c:numCache>
                <c:formatCode>#,##0.0_);[Red]\(#,##0.0\)</c:formatCode>
                <c:ptCount val="5"/>
                <c:pt idx="0">
                  <c:v>111.6</c:v>
                </c:pt>
                <c:pt idx="1">
                  <c:v>121.3</c:v>
                </c:pt>
                <c:pt idx="2">
                  <c:v>126.19999999999999</c:v>
                </c:pt>
                <c:pt idx="3">
                  <c:v>134.6</c:v>
                </c:pt>
                <c:pt idx="4">
                  <c:v>141.69999999999999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'1.グラフデータ'!$C$238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'1.グラフデータ'!$D$238:$H$238</c:f>
              <c:numCache>
                <c:formatCode>0.0%</c:formatCode>
                <c:ptCount val="5"/>
                <c:pt idx="0">
                  <c:v>0.34799999999999998</c:v>
                </c:pt>
                <c:pt idx="1">
                  <c:v>0.36899999999999999</c:v>
                </c:pt>
                <c:pt idx="2">
                  <c:v>0.36899999999999999</c:v>
                </c:pt>
                <c:pt idx="3">
                  <c:v>0.38300000000000001</c:v>
                </c:pt>
                <c:pt idx="4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'1.グラフデータ'!$C$244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'1.グラフデータ'!$D$244:$H$244</c:f>
              <c:numCache>
                <c:formatCode>#,##0.0_);[Red]\(#,##0.0\)</c:formatCode>
                <c:ptCount val="5"/>
                <c:pt idx="0">
                  <c:v>17.2</c:v>
                </c:pt>
                <c:pt idx="1">
                  <c:v>21.1</c:v>
                </c:pt>
                <c:pt idx="2">
                  <c:v>22.5</c:v>
                </c:pt>
                <c:pt idx="3">
                  <c:v>22.9</c:v>
                </c:pt>
                <c:pt idx="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E-4D20-A1C5-522F5EEAD31B}"/>
            </c:ext>
          </c:extLst>
        </c:ser>
        <c:ser>
          <c:idx val="1"/>
          <c:order val="1"/>
          <c:tx>
            <c:strRef>
              <c:f>'1.グラフデータ'!$C$243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'1.グラフデータ'!$D$243:$H$243</c:f>
              <c:numCache>
                <c:formatCode>#,##0.0_);[Red]\(#,##0.0\)</c:formatCode>
                <c:ptCount val="5"/>
                <c:pt idx="0">
                  <c:v>28.1</c:v>
                </c:pt>
                <c:pt idx="1">
                  <c:v>31</c:v>
                </c:pt>
                <c:pt idx="2">
                  <c:v>32.299999999999997</c:v>
                </c:pt>
                <c:pt idx="3">
                  <c:v>33</c:v>
                </c:pt>
                <c:pt idx="4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'1.グラフデータ'!$C$245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'1.グラフデータ'!$D$245:$H$245</c:f>
              <c:numCache>
                <c:formatCode>#,##0.0_);[Red]\(#,##0.0\)</c:formatCode>
                <c:ptCount val="5"/>
                <c:pt idx="0">
                  <c:v>45.3</c:v>
                </c:pt>
                <c:pt idx="1">
                  <c:v>52.1</c:v>
                </c:pt>
                <c:pt idx="2">
                  <c:v>54.8</c:v>
                </c:pt>
                <c:pt idx="3">
                  <c:v>55.9</c:v>
                </c:pt>
                <c:pt idx="4">
                  <c:v>57.099999999999994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'1.グラフデータ'!$C$246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'1.グラフデータ'!$D$246:$H$246</c:f>
              <c:numCache>
                <c:formatCode>0.0%</c:formatCode>
                <c:ptCount val="5"/>
                <c:pt idx="0">
                  <c:v>0.38</c:v>
                </c:pt>
                <c:pt idx="1">
                  <c:v>0.40500000000000003</c:v>
                </c:pt>
                <c:pt idx="2">
                  <c:v>0.41099999999999998</c:v>
                </c:pt>
                <c:pt idx="3">
                  <c:v>0.41</c:v>
                </c:pt>
                <c:pt idx="4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51288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1</xdr:rowOff>
    </xdr:from>
    <xdr:to>
      <xdr:col>10</xdr:col>
      <xdr:colOff>0</xdr:colOff>
      <xdr:row>43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9</xdr:col>
      <xdr:colOff>910370</xdr:colOff>
      <xdr:row>42</xdr:row>
      <xdr:rowOff>234399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240194</xdr:rowOff>
    </xdr:from>
    <xdr:to>
      <xdr:col>9</xdr:col>
      <xdr:colOff>910370</xdr:colOff>
      <xdr:row>43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4</xdr:col>
      <xdr:colOff>910370</xdr:colOff>
      <xdr:row>83</xdr:row>
      <xdr:rowOff>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7</xdr:row>
      <xdr:rowOff>0</xdr:rowOff>
    </xdr:from>
    <xdr:to>
      <xdr:col>9</xdr:col>
      <xdr:colOff>916781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525</xdr:colOff>
      <xdr:row>22</xdr:row>
      <xdr:rowOff>237450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525</xdr:colOff>
      <xdr:row>22</xdr:row>
      <xdr:rowOff>237450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219074</xdr:rowOff>
    </xdr:from>
    <xdr:to>
      <xdr:col>5</xdr:col>
      <xdr:colOff>525</xdr:colOff>
      <xdr:row>44</xdr:row>
      <xdr:rowOff>132674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28"/>
  <sheetViews>
    <sheetView tabSelected="1" showOutlineSymbols="0" showWhiteSpace="0" workbookViewId="0"/>
  </sheetViews>
  <sheetFormatPr defaultRowHeight="22.5" customHeight="1" x14ac:dyDescent="0.15"/>
  <cols>
    <col min="1" max="4" width="22" customWidth="1"/>
  </cols>
  <sheetData>
    <row r="1" spans="1:4" ht="22.5" customHeight="1" x14ac:dyDescent="0.15">
      <c r="A1" t="s">
        <v>280</v>
      </c>
    </row>
    <row r="2" spans="1:4" ht="22.5" customHeight="1" x14ac:dyDescent="0.15">
      <c r="A2" t="s">
        <v>3</v>
      </c>
    </row>
    <row r="3" spans="1:4" ht="22.5" customHeight="1" x14ac:dyDescent="0.15">
      <c r="A3" s="6" t="s">
        <v>357</v>
      </c>
      <c r="B3" s="6"/>
      <c r="C3" s="6"/>
      <c r="D3" s="6"/>
    </row>
    <row r="4" spans="1:4" ht="22.5" customHeight="1" x14ac:dyDescent="0.15">
      <c r="A4" s="39" t="s">
        <v>353</v>
      </c>
      <c r="B4" s="39" t="s">
        <v>354</v>
      </c>
      <c r="C4" s="39" t="s">
        <v>355</v>
      </c>
      <c r="D4" s="39" t="s">
        <v>356</v>
      </c>
    </row>
    <row r="5" spans="1:4" ht="22.5" customHeight="1" x14ac:dyDescent="0.15">
      <c r="A5" s="319" t="s">
        <v>320</v>
      </c>
      <c r="B5" s="319" t="s">
        <v>478</v>
      </c>
      <c r="C5" s="319" t="s">
        <v>324</v>
      </c>
      <c r="D5" s="319" t="s">
        <v>479</v>
      </c>
    </row>
    <row r="6" spans="1:4" ht="22.5" customHeight="1" x14ac:dyDescent="0.15">
      <c r="A6" s="320"/>
      <c r="B6" s="320"/>
      <c r="C6" s="320"/>
      <c r="D6" s="320"/>
    </row>
    <row r="7" spans="1:4" ht="22.5" customHeight="1" x14ac:dyDescent="0.15">
      <c r="A7" s="319" t="s">
        <v>480</v>
      </c>
      <c r="B7" s="319" t="s">
        <v>322</v>
      </c>
      <c r="C7" s="319" t="s">
        <v>325</v>
      </c>
      <c r="D7" s="319" t="s">
        <v>323</v>
      </c>
    </row>
    <row r="8" spans="1:4" ht="22.5" customHeight="1" x14ac:dyDescent="0.15">
      <c r="A8" s="320"/>
      <c r="B8" s="320"/>
      <c r="C8" s="320"/>
      <c r="D8" s="320"/>
    </row>
    <row r="9" spans="1:4" ht="22.5" customHeight="1" x14ac:dyDescent="0.15">
      <c r="A9" s="319" t="s">
        <v>321</v>
      </c>
      <c r="B9" s="319" t="s">
        <v>481</v>
      </c>
      <c r="C9" s="319" t="s">
        <v>326</v>
      </c>
      <c r="D9" s="328"/>
    </row>
    <row r="10" spans="1:4" ht="22.5" customHeight="1" x14ac:dyDescent="0.15">
      <c r="A10" s="320"/>
      <c r="B10" s="320"/>
      <c r="C10" s="320"/>
      <c r="D10" s="329"/>
    </row>
    <row r="12" spans="1:4" ht="22.5" customHeight="1" x14ac:dyDescent="0.15">
      <c r="A12" s="330" t="s">
        <v>358</v>
      </c>
      <c r="B12" s="330"/>
    </row>
    <row r="13" spans="1:4" ht="22.5" customHeight="1" x14ac:dyDescent="0.15">
      <c r="A13" s="321" t="s">
        <v>265</v>
      </c>
      <c r="B13" s="321"/>
    </row>
    <row r="14" spans="1:4" ht="22.5" customHeight="1" x14ac:dyDescent="0.15">
      <c r="A14" s="321" t="s">
        <v>266</v>
      </c>
      <c r="B14" s="321"/>
    </row>
    <row r="15" spans="1:4" ht="22.5" customHeight="1" x14ac:dyDescent="0.15">
      <c r="A15" s="321" t="s">
        <v>267</v>
      </c>
      <c r="B15" s="321"/>
    </row>
    <row r="17" spans="1:6" ht="22.5" customHeight="1" x14ac:dyDescent="0.15">
      <c r="A17" s="106" t="s">
        <v>359</v>
      </c>
      <c r="B17" s="106"/>
      <c r="C17" s="106"/>
      <c r="D17" s="106"/>
    </row>
    <row r="18" spans="1:6" ht="22.5" customHeight="1" x14ac:dyDescent="0.15">
      <c r="A18" s="109" t="s">
        <v>353</v>
      </c>
      <c r="B18" s="109" t="s">
        <v>354</v>
      </c>
      <c r="C18" s="109" t="s">
        <v>355</v>
      </c>
      <c r="D18" s="109" t="s">
        <v>356</v>
      </c>
    </row>
    <row r="19" spans="1:6" ht="22.5" customHeight="1" x14ac:dyDescent="0.15">
      <c r="A19" s="110" t="s">
        <v>268</v>
      </c>
      <c r="B19" s="110" t="s">
        <v>271</v>
      </c>
      <c r="C19" s="110" t="s">
        <v>274</v>
      </c>
      <c r="D19" s="110" t="s">
        <v>277</v>
      </c>
    </row>
    <row r="20" spans="1:6" ht="22.5" customHeight="1" x14ac:dyDescent="0.15">
      <c r="A20" s="110" t="s">
        <v>269</v>
      </c>
      <c r="B20" s="110" t="s">
        <v>272</v>
      </c>
      <c r="C20" s="110" t="s">
        <v>275</v>
      </c>
      <c r="D20" s="110" t="s">
        <v>278</v>
      </c>
    </row>
    <row r="21" spans="1:6" ht="22.5" customHeight="1" x14ac:dyDescent="0.15">
      <c r="A21" s="110" t="s">
        <v>270</v>
      </c>
      <c r="B21" s="110" t="s">
        <v>273</v>
      </c>
      <c r="C21" s="110" t="s">
        <v>276</v>
      </c>
      <c r="D21" s="110" t="s">
        <v>279</v>
      </c>
    </row>
    <row r="22" spans="1:6" ht="22.5" customHeight="1" x14ac:dyDescent="0.15">
      <c r="A22" s="110" t="s">
        <v>360</v>
      </c>
      <c r="B22" s="110" t="s">
        <v>361</v>
      </c>
      <c r="C22" s="110" t="s">
        <v>362</v>
      </c>
      <c r="D22" s="110" t="s">
        <v>363</v>
      </c>
    </row>
    <row r="23" spans="1:6" ht="22.5" customHeight="1" x14ac:dyDescent="0.15">
      <c r="A23" s="110" t="s">
        <v>498</v>
      </c>
      <c r="B23" s="110" t="s">
        <v>499</v>
      </c>
      <c r="C23" s="110" t="s">
        <v>500</v>
      </c>
      <c r="D23" s="110" t="s">
        <v>501</v>
      </c>
    </row>
    <row r="25" spans="1:6" ht="22.5" customHeight="1" x14ac:dyDescent="0.15">
      <c r="A25" s="5" t="s">
        <v>496</v>
      </c>
      <c r="B25" s="5"/>
      <c r="C25" s="5"/>
      <c r="D25" s="5"/>
    </row>
    <row r="26" spans="1:6" ht="22.5" customHeight="1" x14ac:dyDescent="0.15">
      <c r="A26" s="322" t="s">
        <v>497</v>
      </c>
      <c r="B26" s="323"/>
      <c r="C26" s="323"/>
      <c r="D26" s="324"/>
    </row>
    <row r="27" spans="1:6" ht="22.5" customHeight="1" x14ac:dyDescent="0.15">
      <c r="A27" s="325"/>
      <c r="B27" s="326"/>
      <c r="C27" s="326"/>
      <c r="D27" s="327"/>
    </row>
    <row r="28" spans="1:6" ht="22.5" customHeight="1" x14ac:dyDescent="0.15">
      <c r="F28" s="113"/>
    </row>
  </sheetData>
  <mergeCells count="17">
    <mergeCell ref="A14:B14"/>
    <mergeCell ref="A15:B15"/>
    <mergeCell ref="A26:D27"/>
    <mergeCell ref="C9:C10"/>
    <mergeCell ref="D9:D10"/>
    <mergeCell ref="A9:A10"/>
    <mergeCell ref="B9:B10"/>
    <mergeCell ref="A12:B12"/>
    <mergeCell ref="A13:B13"/>
    <mergeCell ref="C5:C6"/>
    <mergeCell ref="D5:D6"/>
    <mergeCell ref="A7:A8"/>
    <mergeCell ref="B7:B8"/>
    <mergeCell ref="C7:C8"/>
    <mergeCell ref="D7:D8"/>
    <mergeCell ref="A5:A6"/>
    <mergeCell ref="B5:B6"/>
  </mergeCells>
  <phoneticPr fontId="1"/>
  <hyperlinks>
    <hyperlink ref="A13" location="'1.グラフデータ'!A1" display="1.グラフデータ" xr:uid="{00000000-0004-0000-0000-000000000000}"/>
    <hyperlink ref="A14" location="'1.経年データ（学部単位）'!A1" display="1.経年データ（学部単位）" xr:uid="{00000000-0004-0000-0000-000002000000}"/>
    <hyperlink ref="A15" location="'1.経年データ（専攻単位）'!A1" display="1.経年データ（専攻単位）" xr:uid="{00000000-0004-0000-0000-000003000000}"/>
    <hyperlink ref="A19" location="'1-1.2019'!A1" display="1-1.2019" xr:uid="{00000000-0004-0000-0000-000006000000}"/>
    <hyperlink ref="A20" location="'1-1.2020'!A1" display="1-1.2020" xr:uid="{00000000-0004-0000-0000-000007000000}"/>
    <hyperlink ref="A21" location="'1-1.2021'!A1" display="1-1.2021" xr:uid="{00000000-0004-0000-0000-000008000000}"/>
    <hyperlink ref="B19" location="'1-2.2019'!A1" display="1-2.2019" xr:uid="{00000000-0004-0000-0000-00000B000000}"/>
    <hyperlink ref="B20" location="'1-2.2020'!A1" display="1-2.2020" xr:uid="{00000000-0004-0000-0000-00000C000000}"/>
    <hyperlink ref="B21" location="'1-2.2021'!A1" display="1-2.2021" xr:uid="{00000000-0004-0000-0000-00000D000000}"/>
    <hyperlink ref="C19" location="'1-3.2019'!A1" display="1-3.2019" xr:uid="{00000000-0004-0000-0000-000010000000}"/>
    <hyperlink ref="C20" location="'1-3.2020'!A1" display="1-3.2020" xr:uid="{00000000-0004-0000-0000-000011000000}"/>
    <hyperlink ref="C21" location="'1-3.2021'!A1" display="1-3.2021" xr:uid="{00000000-0004-0000-0000-000012000000}"/>
    <hyperlink ref="D19" location="'1-4.2019'!A1" display="1-4.2019" xr:uid="{00000000-0004-0000-0000-000015000000}"/>
    <hyperlink ref="D20" location="'1-4.2020'!A1" display="1-4.2020" xr:uid="{00000000-0004-0000-0000-000016000000}"/>
    <hyperlink ref="D21" location="'1-4.2021'!A1" display="1-4.2021" xr:uid="{00000000-0004-0000-0000-000017000000}"/>
    <hyperlink ref="A5" location="'1-1-1.学士課程'!A1" display="1-1-1.学士課程" xr:uid="{00000000-0004-0000-0000-000018000000}"/>
    <hyperlink ref="A7" location="'1-1-2.学士課程(平均)'!Print_Area" display="1-1-2.学士課程（平均）" xr:uid="{00000000-0004-0000-0000-000019000000}"/>
    <hyperlink ref="A9" location="'1-1-3.学士課程(学部別)'!Print_Area" display="1-1-3.学士課程（学部別）" xr:uid="{00000000-0004-0000-0000-00001A000000}"/>
    <hyperlink ref="B5" location="'1-2-1.修士課程'!Print_Area" display="1-2-1.修士課程" xr:uid="{00000000-0004-0000-0000-00001B000000}"/>
    <hyperlink ref="B7" location="'1-2-2.修士課程(平均)'!Print_Area" display="1-2-2.修士課程（平均）" xr:uid="{00000000-0004-0000-0000-00001C000000}"/>
    <hyperlink ref="B9" location="'1-2-3.修士課程（専攻別）'!Print_Area" display="1-2-3.修士課程（専攻別）" xr:uid="{00000000-0004-0000-0000-00001D000000}"/>
    <hyperlink ref="C5" location="'1-3-1.博士課程'!Print_Area" display="1-3-1.博士課程" xr:uid="{00000000-0004-0000-0000-00001E000000}"/>
    <hyperlink ref="C7" location="'1-3-2.博士課程(平均)'!Print_Area" display="1-3-2.博士課程（平均）" xr:uid="{00000000-0004-0000-0000-00001F000000}"/>
    <hyperlink ref="C9" location="'1-3-3.博士課程（専攻別）'!Print_Area" display="1-3-3.博士課程（専攻別）" xr:uid="{00000000-0004-0000-0000-000020000000}"/>
    <hyperlink ref="D5" location="'1-4-1.専門職学位課程'!Print_Area" display="1-4-1.専門職学位課程" xr:uid="{00000000-0004-0000-0000-000021000000}"/>
    <hyperlink ref="D7" location="'1-4-2.専門職学位課程(平均)'!Print_Area" display="1-4-2.専門職学位課程（平均）" xr:uid="{00000000-0004-0000-0000-000022000000}"/>
    <hyperlink ref="A22" location="'1-1.2022'!Print_Area" display="1-1.2022" xr:uid="{00000000-0004-0000-0000-000023000000}"/>
    <hyperlink ref="B22" location="'1-2.2022'!Print_Area" display="1-2.2022" xr:uid="{00000000-0004-0000-0000-000024000000}"/>
    <hyperlink ref="C22" location="'1-3.2022'!Print_Area" display="1-3.2022" xr:uid="{00000000-0004-0000-0000-000025000000}"/>
    <hyperlink ref="D22" location="'1-4.2022'!Print_Titles" display="1-4.2022" xr:uid="{00000000-0004-0000-0000-000026000000}"/>
    <hyperlink ref="A23" location="'1-1.2023'!A1" display="1-1.2023" xr:uid="{C0B10915-C294-4550-864A-034818047946}"/>
    <hyperlink ref="B23" location="'1-2.2023'!A1" display="1-2.2023" xr:uid="{4C1CFF3C-CE39-4088-BBD9-7486187727B2}"/>
    <hyperlink ref="C23" location="'1-3.2023'!A1" display="1-3.2023" xr:uid="{4AAFC065-10D5-4120-BDEE-38346BD9ACB0}"/>
    <hyperlink ref="D23" location="'1-4.2023'!A1" display="1-4.2023" xr:uid="{AA0EDA7D-2E11-45CC-A8EC-19BC6585BCA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57"/>
  <sheetViews>
    <sheetView showOutlineSymbols="0" showWhiteSpace="0" workbookViewId="0"/>
  </sheetViews>
  <sheetFormatPr defaultRowHeight="13.5" x14ac:dyDescent="0.15"/>
  <cols>
    <col min="1" max="1" width="0.625" style="15" customWidth="1"/>
    <col min="2" max="2" width="11.625" style="15" customWidth="1"/>
    <col min="3" max="3" width="11.25" style="15" customWidth="1"/>
    <col min="4" max="4" width="10" style="15" customWidth="1"/>
    <col min="5" max="5" width="12" style="15" customWidth="1"/>
    <col min="6" max="6" width="2.875" style="15" customWidth="1"/>
    <col min="7" max="7" width="11.625" style="15" customWidth="1"/>
    <col min="8" max="8" width="11.25" style="15" customWidth="1"/>
    <col min="9" max="9" width="10" style="15" customWidth="1"/>
    <col min="10" max="10" width="12" style="15" customWidth="1"/>
    <col min="11" max="11" width="0.625" style="15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L1" s="76" t="s">
        <v>281</v>
      </c>
    </row>
    <row r="2" spans="1:18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295</v>
      </c>
      <c r="C3" s="3"/>
      <c r="D3"/>
      <c r="E3"/>
      <c r="F3"/>
      <c r="G3"/>
      <c r="H3"/>
      <c r="I3"/>
      <c r="J3"/>
    </row>
    <row r="4" spans="1:18" x14ac:dyDescent="0.15">
      <c r="A4" s="3"/>
      <c r="B4" s="13"/>
      <c r="C4" s="13"/>
      <c r="D4" s="13"/>
      <c r="E4" s="13"/>
      <c r="F4" s="13"/>
      <c r="G4" s="13"/>
      <c r="H4" s="13"/>
      <c r="I4" s="13"/>
      <c r="J4" s="13"/>
    </row>
    <row r="5" spans="1:18" ht="18" customHeight="1" x14ac:dyDescent="0.15">
      <c r="B5" s="14" t="s">
        <v>2</v>
      </c>
      <c r="C5" s="7"/>
      <c r="D5" s="7"/>
      <c r="E5" s="7"/>
      <c r="F5" s="7"/>
      <c r="G5" s="7"/>
      <c r="H5" s="7"/>
      <c r="I5" s="7"/>
      <c r="J5" s="7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107">
        <f>AVERAGE('1.グラフデータ'!D9:H9)</f>
        <v>4944.3999999999996</v>
      </c>
      <c r="E6" s="331" t="str">
        <f>'1.グラフデータ'!AD9</f>
        <v>同程度で推移</v>
      </c>
      <c r="F6" s="79"/>
      <c r="G6" s="335" t="s">
        <v>482</v>
      </c>
      <c r="H6" s="81" t="s">
        <v>289</v>
      </c>
      <c r="I6" s="99">
        <f>AVERAGE('1.グラフデータ'!D10:H10)</f>
        <v>0.44259999999999999</v>
      </c>
      <c r="J6" s="331" t="str">
        <f>'1.グラフデータ'!AD10</f>
        <v>同程度で推移</v>
      </c>
      <c r="K6" s="15"/>
    </row>
    <row r="7" spans="1:18" s="10" customFormat="1" ht="17.25" customHeight="1" x14ac:dyDescent="0.15">
      <c r="A7" s="82"/>
      <c r="B7" s="334"/>
      <c r="C7" s="83" t="s">
        <v>291</v>
      </c>
      <c r="D7" s="96">
        <f>'1.グラフデータ'!H9-'1.グラフデータ'!D9</f>
        <v>-73</v>
      </c>
      <c r="E7" s="332"/>
      <c r="F7" s="79"/>
      <c r="G7" s="336"/>
      <c r="H7" s="83" t="s">
        <v>291</v>
      </c>
      <c r="I7" s="85">
        <f>'1.グラフデータ'!H10-'1.グラフデータ'!D10</f>
        <v>-4.0000000000000036E-3</v>
      </c>
      <c r="J7" s="332"/>
      <c r="K7" s="15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L8" s="10"/>
      <c r="N8" s="10"/>
      <c r="O8" s="10"/>
      <c r="P8" s="10"/>
      <c r="Q8" s="10"/>
      <c r="R8" s="10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L9" s="10"/>
      <c r="N9" s="10"/>
      <c r="O9" s="10"/>
      <c r="P9" s="10"/>
      <c r="Q9" s="10"/>
      <c r="R9" s="10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L10" s="10"/>
      <c r="M10" s="10"/>
      <c r="N10" s="10"/>
      <c r="O10" s="10"/>
      <c r="P10" s="10"/>
      <c r="Q10" s="10"/>
      <c r="R10" s="10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L11" s="10"/>
      <c r="M11" s="10"/>
      <c r="N11" s="10"/>
      <c r="O11" s="10"/>
      <c r="P11" s="10"/>
      <c r="Q11" s="10"/>
      <c r="R11" s="10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L12" s="10"/>
      <c r="M12" s="10"/>
      <c r="N12" s="10"/>
      <c r="O12" s="10"/>
      <c r="P12" s="10"/>
      <c r="Q12" s="10"/>
      <c r="R12" s="10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L13" s="10"/>
      <c r="M13" s="10"/>
      <c r="N13" s="10"/>
      <c r="O13" s="10"/>
      <c r="P13" s="10"/>
      <c r="Q13" s="10"/>
      <c r="R13" s="10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L14" s="10"/>
      <c r="M14" s="10"/>
      <c r="N14" s="10"/>
      <c r="O14" s="10"/>
      <c r="P14" s="10"/>
      <c r="Q14" s="10"/>
      <c r="R14" s="10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L15" s="10"/>
      <c r="M15" s="10"/>
      <c r="N15" s="10"/>
      <c r="O15" s="10"/>
      <c r="P15" s="10"/>
      <c r="Q15" s="10"/>
      <c r="R15" s="10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L16" s="10"/>
      <c r="M16" s="10"/>
      <c r="N16" s="10"/>
      <c r="O16" s="10"/>
      <c r="P16" s="10"/>
      <c r="Q16" s="10"/>
      <c r="R16" s="10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L17" s="10"/>
      <c r="M17" s="10"/>
      <c r="N17" s="10"/>
      <c r="O17" s="10"/>
      <c r="P17" s="10"/>
      <c r="Q17" s="10"/>
      <c r="R17" s="10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L18" s="10"/>
      <c r="M18" s="10"/>
      <c r="N18" s="10"/>
      <c r="O18" s="10"/>
      <c r="P18" s="10"/>
      <c r="Q18" s="10"/>
      <c r="R18" s="10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L19" s="10"/>
      <c r="M19" s="10"/>
      <c r="N19" s="10"/>
      <c r="O19" s="10"/>
      <c r="P19" s="10"/>
      <c r="Q19" s="10"/>
      <c r="R19" s="10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L20" s="10"/>
      <c r="M20" s="10"/>
      <c r="N20" s="10"/>
      <c r="O20" s="10"/>
      <c r="P20" s="10"/>
      <c r="Q20" s="10"/>
      <c r="R20" s="10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L21" s="10"/>
      <c r="M21" s="10"/>
      <c r="N21" s="10"/>
      <c r="O21" s="10"/>
      <c r="P21" s="10"/>
      <c r="Q21" s="10"/>
      <c r="R21" s="10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L22" s="10"/>
      <c r="M22" s="10"/>
      <c r="N22" s="10"/>
      <c r="O22" s="10"/>
      <c r="P22" s="10"/>
      <c r="Q22" s="10"/>
      <c r="R22" s="10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L23" s="10"/>
      <c r="M23" s="10"/>
      <c r="N23" s="10"/>
      <c r="O23" s="10"/>
      <c r="P23" s="10"/>
      <c r="Q23" s="10"/>
      <c r="R23" s="10"/>
    </row>
    <row r="24" spans="1:18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15"/>
    </row>
    <row r="25" spans="1:18" ht="18" customHeight="1" x14ac:dyDescent="0.15">
      <c r="B25" s="14" t="s">
        <v>282</v>
      </c>
      <c r="C25" s="7"/>
      <c r="D25" s="7"/>
      <c r="E25" s="7"/>
      <c r="F25" s="7"/>
      <c r="G25" s="7"/>
      <c r="H25" s="7"/>
      <c r="I25" s="7"/>
      <c r="J25" s="7"/>
    </row>
    <row r="26" spans="1:18" s="10" customFormat="1" ht="17.25" customHeight="1" x14ac:dyDescent="0.15">
      <c r="A26" s="82"/>
      <c r="B26" s="333" t="s">
        <v>288</v>
      </c>
      <c r="C26" s="81" t="s">
        <v>289</v>
      </c>
      <c r="D26" s="107">
        <f>AVERAGE('1.グラフデータ'!D16:H16)</f>
        <v>433565.6</v>
      </c>
      <c r="E26" s="331" t="str">
        <f>'1.グラフデータ'!AD16</f>
        <v>同程度で推移</v>
      </c>
      <c r="F26" s="79"/>
      <c r="G26" s="335" t="s">
        <v>482</v>
      </c>
      <c r="H26" s="81" t="s">
        <v>289</v>
      </c>
      <c r="I26" s="99">
        <f>AVERAGE('1.グラフデータ'!D17:H17)</f>
        <v>0.37</v>
      </c>
      <c r="J26" s="331" t="str">
        <f>'1.グラフデータ'!AD17</f>
        <v>同程度で推移</v>
      </c>
      <c r="K26" s="15"/>
    </row>
    <row r="27" spans="1:18" s="10" customFormat="1" ht="17.25" customHeight="1" x14ac:dyDescent="0.15">
      <c r="A27" s="82"/>
      <c r="B27" s="334"/>
      <c r="C27" s="83" t="s">
        <v>291</v>
      </c>
      <c r="D27" s="108">
        <f>'1.グラフデータ'!H16-'1.グラフデータ'!D16</f>
        <v>-6194</v>
      </c>
      <c r="E27" s="332"/>
      <c r="F27" s="79"/>
      <c r="G27" s="336"/>
      <c r="H27" s="83" t="s">
        <v>291</v>
      </c>
      <c r="I27" s="85">
        <f>'1.グラフデータ'!H17-'1.グラフデータ'!D17</f>
        <v>5.0000000000000044E-3</v>
      </c>
      <c r="J27" s="332"/>
      <c r="K27" s="15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L28" s="10"/>
      <c r="M28" s="10"/>
      <c r="N28" s="10"/>
      <c r="O28" s="10"/>
      <c r="P28" s="10"/>
      <c r="Q28" s="10"/>
      <c r="R28" s="10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L29" s="10"/>
      <c r="M29" s="10"/>
      <c r="N29" s="10"/>
      <c r="O29" s="10"/>
      <c r="P29" s="10"/>
      <c r="Q29" s="10"/>
      <c r="R29" s="10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L30" s="10"/>
      <c r="M30" s="10"/>
      <c r="N30" s="10"/>
      <c r="O30" s="10"/>
      <c r="P30" s="10"/>
      <c r="Q30" s="10"/>
      <c r="R30" s="10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L31" s="10"/>
      <c r="M31" s="10"/>
      <c r="N31" s="10"/>
      <c r="O31" s="10"/>
      <c r="P31" s="10"/>
      <c r="Q31" s="10"/>
      <c r="R31" s="10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L32" s="10"/>
      <c r="M32" s="10"/>
      <c r="N32" s="10"/>
      <c r="O32" s="10"/>
      <c r="P32" s="10"/>
      <c r="Q32" s="10"/>
      <c r="R32" s="10"/>
    </row>
    <row r="33" spans="1:18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L33" s="10"/>
      <c r="M33" s="10"/>
      <c r="N33" s="10"/>
      <c r="O33" s="10"/>
      <c r="P33" s="10"/>
      <c r="Q33" s="10"/>
      <c r="R33" s="10"/>
    </row>
    <row r="34" spans="1:18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L34" s="10"/>
      <c r="M34" s="10"/>
      <c r="N34" s="10"/>
      <c r="O34" s="10"/>
      <c r="P34" s="10"/>
      <c r="Q34" s="10"/>
      <c r="R34" s="10"/>
    </row>
    <row r="35" spans="1:18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L35" s="10"/>
      <c r="M35" s="10"/>
      <c r="N35" s="10"/>
      <c r="O35" s="10"/>
      <c r="P35" s="10"/>
      <c r="Q35" s="10"/>
      <c r="R35" s="10"/>
    </row>
    <row r="36" spans="1:18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L36" s="10"/>
      <c r="M36" s="10"/>
      <c r="N36" s="10"/>
      <c r="O36" s="10"/>
      <c r="P36" s="10"/>
      <c r="Q36" s="10"/>
      <c r="R36" s="10"/>
    </row>
    <row r="37" spans="1:18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L37" s="10"/>
      <c r="M37" s="10"/>
      <c r="N37" s="10"/>
      <c r="O37" s="10"/>
      <c r="P37" s="10"/>
      <c r="Q37" s="10"/>
      <c r="R37" s="10"/>
    </row>
    <row r="38" spans="1:18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L38" s="10"/>
      <c r="M38" s="10"/>
      <c r="N38" s="10"/>
      <c r="O38" s="10"/>
      <c r="P38" s="10"/>
      <c r="Q38" s="10"/>
      <c r="R38" s="10"/>
    </row>
    <row r="39" spans="1:18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L39" s="10"/>
      <c r="M39" s="10"/>
      <c r="N39" s="10"/>
      <c r="O39" s="10"/>
      <c r="P39" s="10"/>
      <c r="Q39" s="10"/>
      <c r="R39" s="10"/>
    </row>
    <row r="40" spans="1:18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L40" s="10"/>
      <c r="M40" s="10"/>
      <c r="N40" s="10"/>
      <c r="O40" s="10"/>
      <c r="P40" s="10"/>
      <c r="Q40" s="10"/>
      <c r="R40" s="10"/>
    </row>
    <row r="41" spans="1:18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L41" s="10"/>
      <c r="M41" s="10"/>
      <c r="N41" s="10"/>
      <c r="O41" s="10"/>
      <c r="P41" s="10"/>
      <c r="Q41" s="10"/>
      <c r="R41" s="10"/>
    </row>
    <row r="42" spans="1:18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L42" s="10"/>
      <c r="M42" s="10"/>
      <c r="N42" s="10"/>
      <c r="O42" s="10"/>
      <c r="P42" s="10"/>
      <c r="Q42" s="10"/>
      <c r="R42" s="10"/>
    </row>
    <row r="43" spans="1:18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L43" s="10"/>
      <c r="M43" s="10"/>
      <c r="N43" s="10"/>
      <c r="O43" s="10"/>
      <c r="P43" s="10"/>
      <c r="Q43" s="10"/>
      <c r="R43" s="10"/>
    </row>
    <row r="44" spans="1:18" ht="5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L44" s="10"/>
      <c r="M44" s="10"/>
      <c r="N44" s="10"/>
      <c r="O44" s="10"/>
      <c r="P44" s="10"/>
      <c r="Q44" s="10"/>
      <c r="R44" s="10"/>
    </row>
    <row r="45" spans="1:18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8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8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8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E26:E27">
    <cfRule type="containsText" dxfId="661" priority="9" operator="containsText" text="最新年度のみ減少">
      <formula>NOT(ISERROR(SEARCH("最新年度のみ減少",E26)))</formula>
    </cfRule>
    <cfRule type="containsText" dxfId="660" priority="10" operator="containsText" text="最新年度のみ増加">
      <formula>NOT(ISERROR(SEARCH("最新年度のみ増加",E26)))</formula>
    </cfRule>
  </conditionalFormatting>
  <conditionalFormatting sqref="E26">
    <cfRule type="containsText" dxfId="659" priority="11" operator="containsText" text="―">
      <formula>NOT(ISERROR(SEARCH("―",E26)))</formula>
    </cfRule>
    <cfRule type="containsText" dxfId="658" priority="12" operator="containsText" text="隔年で">
      <formula>NOT(ISERROR(SEARCH("隔年で",E26)))</formula>
    </cfRule>
    <cfRule type="containsText" dxfId="657" priority="13" operator="containsText" text="年度により">
      <formula>NOT(ISERROR(SEARCH("年度により",E26)))</formula>
    </cfRule>
    <cfRule type="containsText" dxfId="656" priority="14" operator="containsText" text="減少傾向">
      <formula>NOT(ISERROR(SEARCH("減少傾向",E26)))</formula>
    </cfRule>
    <cfRule type="containsText" dxfId="655" priority="15" operator="containsText" text="増加傾向">
      <formula>NOT(ISERROR(SEARCH("増加傾向",E26)))</formula>
    </cfRule>
    <cfRule type="containsText" dxfId="654" priority="16" operator="containsText" text="同程度">
      <formula>NOT(ISERROR(SEARCH("同程度",E26)))</formula>
    </cfRule>
  </conditionalFormatting>
  <conditionalFormatting sqref="E6">
    <cfRule type="containsText" dxfId="653" priority="27" operator="containsText" text="―">
      <formula>NOT(ISERROR(SEARCH("―",E6)))</formula>
    </cfRule>
    <cfRule type="containsText" dxfId="652" priority="28" operator="containsText" text="隔年で">
      <formula>NOT(ISERROR(SEARCH("隔年で",E6)))</formula>
    </cfRule>
    <cfRule type="containsText" dxfId="651" priority="29" operator="containsText" text="年度により">
      <formula>NOT(ISERROR(SEARCH("年度により",E6)))</formula>
    </cfRule>
    <cfRule type="containsText" dxfId="650" priority="30" operator="containsText" text="減少傾向">
      <formula>NOT(ISERROR(SEARCH("減少傾向",E6)))</formula>
    </cfRule>
    <cfRule type="containsText" dxfId="649" priority="31" operator="containsText" text="増加傾向">
      <formula>NOT(ISERROR(SEARCH("増加傾向",E6)))</formula>
    </cfRule>
    <cfRule type="containsText" dxfId="648" priority="32" operator="containsText" text="同程度">
      <formula>NOT(ISERROR(SEARCH("同程度",E6)))</formula>
    </cfRule>
  </conditionalFormatting>
  <conditionalFormatting sqref="E6:E7">
    <cfRule type="containsText" dxfId="647" priority="25" operator="containsText" text="最新年度のみ減少">
      <formula>NOT(ISERROR(SEARCH("最新年度のみ減少",E6)))</formula>
    </cfRule>
    <cfRule type="containsText" dxfId="646" priority="26" operator="containsText" text="最新年度のみ増加">
      <formula>NOT(ISERROR(SEARCH("最新年度のみ増加",E6)))</formula>
    </cfRule>
  </conditionalFormatting>
  <conditionalFormatting sqref="J6">
    <cfRule type="containsText" dxfId="645" priority="19" operator="containsText" text="―">
      <formula>NOT(ISERROR(SEARCH("―",J6)))</formula>
    </cfRule>
    <cfRule type="containsText" dxfId="644" priority="20" operator="containsText" text="隔年で">
      <formula>NOT(ISERROR(SEARCH("隔年で",J6)))</formula>
    </cfRule>
    <cfRule type="containsText" dxfId="643" priority="21" operator="containsText" text="年度により">
      <formula>NOT(ISERROR(SEARCH("年度により",J6)))</formula>
    </cfRule>
    <cfRule type="containsText" dxfId="642" priority="22" operator="containsText" text="減少傾向">
      <formula>NOT(ISERROR(SEARCH("減少傾向",J6)))</formula>
    </cfRule>
    <cfRule type="containsText" dxfId="641" priority="23" operator="containsText" text="増加傾向">
      <formula>NOT(ISERROR(SEARCH("増加傾向",J6)))</formula>
    </cfRule>
    <cfRule type="containsText" dxfId="640" priority="24" operator="containsText" text="同程度">
      <formula>NOT(ISERROR(SEARCH("同程度",J6)))</formula>
    </cfRule>
  </conditionalFormatting>
  <conditionalFormatting sqref="J6:J7">
    <cfRule type="containsText" dxfId="639" priority="17" operator="containsText" text="最新年度のみ減少">
      <formula>NOT(ISERROR(SEARCH("最新年度のみ減少",J6)))</formula>
    </cfRule>
    <cfRule type="containsText" dxfId="638" priority="18" operator="containsText" text="最新年度のみ増加">
      <formula>NOT(ISERROR(SEARCH("最新年度のみ増加",J6)))</formula>
    </cfRule>
  </conditionalFormatting>
  <conditionalFormatting sqref="J26">
    <cfRule type="containsText" dxfId="637" priority="3" operator="containsText" text="―">
      <formula>NOT(ISERROR(SEARCH("―",J26)))</formula>
    </cfRule>
    <cfRule type="containsText" dxfId="636" priority="4" operator="containsText" text="隔年で">
      <formula>NOT(ISERROR(SEARCH("隔年で",J26)))</formula>
    </cfRule>
    <cfRule type="containsText" dxfId="635" priority="5" operator="containsText" text="年度により">
      <formula>NOT(ISERROR(SEARCH("年度により",J26)))</formula>
    </cfRule>
    <cfRule type="containsText" dxfId="634" priority="6" operator="containsText" text="減少傾向">
      <formula>NOT(ISERROR(SEARCH("減少傾向",J26)))</formula>
    </cfRule>
    <cfRule type="containsText" dxfId="633" priority="7" operator="containsText" text="増加傾向">
      <formula>NOT(ISERROR(SEARCH("増加傾向",J26)))</formula>
    </cfRule>
    <cfRule type="containsText" dxfId="632" priority="8" operator="containsText" text="同程度">
      <formula>NOT(ISERROR(SEARCH("同程度",J26)))</formula>
    </cfRule>
  </conditionalFormatting>
  <conditionalFormatting sqref="J26:J27">
    <cfRule type="containsText" dxfId="631" priority="1" operator="containsText" text="最新年度のみ減少">
      <formula>NOT(ISERROR(SEARCH("最新年度のみ減少",J26)))</formula>
    </cfRule>
    <cfRule type="containsText" dxfId="630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F26:F27 F6:F7" xr:uid="{00000000-0002-0000-0100-000000000000}">
      <formula1>$C$44:$C$46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'1.グラフデータ'!$AI$2:$AI$9</xm:f>
          </x14:formula1>
          <xm:sqref>E6:E7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showOutlineSymbols="0" showWhiteSpace="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8" ht="24" customHeight="1" thickBot="1" x14ac:dyDescent="0.2">
      <c r="A1" s="14" t="s">
        <v>3</v>
      </c>
      <c r="B1" s="14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8" ht="24" customHeight="1" x14ac:dyDescent="0.15">
      <c r="A2" s="14" t="s">
        <v>296</v>
      </c>
      <c r="B2" s="14"/>
      <c r="C2" s="14"/>
      <c r="D2" s="15"/>
      <c r="E2" s="15"/>
      <c r="F2" s="15"/>
      <c r="G2" s="15"/>
      <c r="H2" s="15"/>
      <c r="I2" s="15"/>
      <c r="J2" s="15"/>
      <c r="K2" s="15"/>
      <c r="R2"/>
    </row>
    <row r="3" spans="1:18" ht="24" customHeight="1" x14ac:dyDescent="0.15">
      <c r="A3" s="14"/>
      <c r="B3" s="14" t="s">
        <v>316</v>
      </c>
      <c r="C3" s="14"/>
      <c r="D3" s="15"/>
      <c r="E3" s="15"/>
      <c r="F3" s="15"/>
      <c r="G3" s="15"/>
      <c r="H3" s="15"/>
      <c r="I3" s="15"/>
      <c r="J3" s="15"/>
      <c r="K3" s="15"/>
      <c r="R3"/>
    </row>
    <row r="4" spans="1:18" x14ac:dyDescent="0.15">
      <c r="A4" s="14"/>
      <c r="B4" s="14"/>
      <c r="C4" s="14"/>
      <c r="D4" s="15"/>
      <c r="E4" s="15"/>
      <c r="F4" s="15"/>
      <c r="G4" s="15"/>
      <c r="H4" s="15"/>
      <c r="I4" s="15"/>
      <c r="K4" s="15"/>
      <c r="R4"/>
    </row>
    <row r="5" spans="1:18" s="10" customFormat="1" ht="18" customHeight="1" x14ac:dyDescent="0.15">
      <c r="A5" s="80"/>
      <c r="B5" s="14" t="s">
        <v>318</v>
      </c>
      <c r="C5" s="80"/>
      <c r="D5" s="80"/>
      <c r="E5" s="80"/>
      <c r="F5" s="80"/>
      <c r="G5" s="14"/>
      <c r="H5" s="80"/>
      <c r="I5" s="80"/>
      <c r="J5" s="80"/>
      <c r="K5" s="80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107">
        <f>AVERAGE('1.グラフデータ'!D23:H23)</f>
        <v>5287.3599999999988</v>
      </c>
      <c r="E6" s="331" t="str">
        <f>'1.グラフデータ'!AD23</f>
        <v>同程度で推移</v>
      </c>
      <c r="F6" s="79"/>
      <c r="G6" s="335" t="s">
        <v>482</v>
      </c>
      <c r="H6" s="81" t="s">
        <v>289</v>
      </c>
      <c r="I6" s="84">
        <f>AVERAGE('1.グラフデータ'!D24:H24)</f>
        <v>0.37</v>
      </c>
      <c r="J6" s="331" t="str">
        <f>'1.グラフデータ'!AD24</f>
        <v>同程度で推移</v>
      </c>
    </row>
    <row r="7" spans="1:18" s="10" customFormat="1" ht="17.25" customHeight="1" x14ac:dyDescent="0.15">
      <c r="A7" s="82"/>
      <c r="B7" s="334"/>
      <c r="C7" s="83" t="s">
        <v>291</v>
      </c>
      <c r="D7" s="108">
        <f>'1.グラフデータ'!H23-'1.グラフデータ'!D23</f>
        <v>-75.5</v>
      </c>
      <c r="E7" s="332"/>
      <c r="F7" s="79"/>
      <c r="G7" s="336"/>
      <c r="H7" s="83" t="s">
        <v>291</v>
      </c>
      <c r="I7" s="85">
        <f>'1.グラフデータ'!H24-'1.グラフデータ'!D24</f>
        <v>5.0000000000000044E-3</v>
      </c>
      <c r="J7" s="332"/>
      <c r="K7" s="79"/>
    </row>
    <row r="8" spans="1:18" s="10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8" s="10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8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8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8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8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8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8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8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10" customFormat="1" ht="18.75" customHeight="1" x14ac:dyDescent="0.15">
      <c r="A25" s="80"/>
      <c r="B25" s="14" t="s">
        <v>351</v>
      </c>
      <c r="C25" s="80"/>
      <c r="D25" s="80"/>
      <c r="E25" s="80"/>
      <c r="F25" s="80"/>
      <c r="G25" s="14"/>
      <c r="H25" s="80"/>
      <c r="I25" s="80"/>
      <c r="J25" s="80"/>
      <c r="K25" s="80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107">
        <f>AVERAGE('1.グラフデータ'!D31:H31)</f>
        <v>6258.4400000000005</v>
      </c>
      <c r="E26" s="331" t="str">
        <f>'1.グラフデータ'!AD31</f>
        <v>同程度で推移</v>
      </c>
      <c r="F26" s="79"/>
      <c r="G26" s="335" t="s">
        <v>482</v>
      </c>
      <c r="H26" s="81" t="s">
        <v>289</v>
      </c>
      <c r="I26" s="84">
        <f>AVERAGE('1.グラフデータ'!D32:H32)</f>
        <v>0.39480000000000004</v>
      </c>
      <c r="J26" s="331" t="str">
        <f>'1.グラフデータ'!AD32</f>
        <v>同程度で推移</v>
      </c>
      <c r="K26" s="79"/>
    </row>
    <row r="27" spans="1:11" s="10" customFormat="1" ht="17.25" customHeight="1" x14ac:dyDescent="0.15">
      <c r="A27" s="82"/>
      <c r="B27" s="334"/>
      <c r="C27" s="83" t="s">
        <v>291</v>
      </c>
      <c r="D27" s="108">
        <f>'1.グラフデータ'!H31-'1.グラフデータ'!D31</f>
        <v>-85.099999999999454</v>
      </c>
      <c r="E27" s="332"/>
      <c r="F27" s="79"/>
      <c r="G27" s="336"/>
      <c r="H27" s="83" t="s">
        <v>291</v>
      </c>
      <c r="I27" s="85">
        <f>'1.グラフデータ'!H32-'1.グラフデータ'!D32</f>
        <v>7.0000000000000062E-3</v>
      </c>
      <c r="J27" s="332"/>
      <c r="K27" s="79"/>
    </row>
    <row r="28" spans="1:11" s="10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10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10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10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10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10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10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10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10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10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10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10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10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10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10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10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10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10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10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10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10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10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10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10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10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10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10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10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10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10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10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10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10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10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10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10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10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10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10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10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10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10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10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10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10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10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10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10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10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10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10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10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10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10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10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10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G6:G7"/>
    <mergeCell ref="J6:J7"/>
    <mergeCell ref="J26:J27"/>
    <mergeCell ref="E6:E7"/>
    <mergeCell ref="B26:B27"/>
    <mergeCell ref="E26:E27"/>
    <mergeCell ref="G26:G27"/>
    <mergeCell ref="B6:B7"/>
  </mergeCells>
  <phoneticPr fontId="1"/>
  <conditionalFormatting sqref="E6">
    <cfRule type="containsText" dxfId="629" priority="27" operator="containsText" text="―">
      <formula>NOT(ISERROR(SEARCH("―",E6)))</formula>
    </cfRule>
    <cfRule type="containsText" dxfId="628" priority="28" operator="containsText" text="隔年で">
      <formula>NOT(ISERROR(SEARCH("隔年で",E6)))</formula>
    </cfRule>
    <cfRule type="containsText" dxfId="627" priority="29" operator="containsText" text="年度により">
      <formula>NOT(ISERROR(SEARCH("年度により",E6)))</formula>
    </cfRule>
    <cfRule type="containsText" dxfId="626" priority="30" operator="containsText" text="減少傾向">
      <formula>NOT(ISERROR(SEARCH("減少傾向",E6)))</formula>
    </cfRule>
    <cfRule type="containsText" dxfId="625" priority="31" operator="containsText" text="増加傾向">
      <formula>NOT(ISERROR(SEARCH("増加傾向",E6)))</formula>
    </cfRule>
    <cfRule type="containsText" dxfId="624" priority="32" operator="containsText" text="同程度">
      <formula>NOT(ISERROR(SEARCH("同程度",E6)))</formula>
    </cfRule>
  </conditionalFormatting>
  <conditionalFormatting sqref="E6:E7">
    <cfRule type="containsText" dxfId="623" priority="25" operator="containsText" text="最新年度のみ減少">
      <formula>NOT(ISERROR(SEARCH("最新年度のみ減少",E6)))</formula>
    </cfRule>
    <cfRule type="containsText" dxfId="622" priority="26" operator="containsText" text="最新年度のみ増加">
      <formula>NOT(ISERROR(SEARCH("最新年度のみ増加",E6)))</formula>
    </cfRule>
  </conditionalFormatting>
  <conditionalFormatting sqref="J6">
    <cfRule type="containsText" dxfId="621" priority="19" operator="containsText" text="―">
      <formula>NOT(ISERROR(SEARCH("―",J6)))</formula>
    </cfRule>
    <cfRule type="containsText" dxfId="620" priority="20" operator="containsText" text="隔年で">
      <formula>NOT(ISERROR(SEARCH("隔年で",J6)))</formula>
    </cfRule>
    <cfRule type="containsText" dxfId="619" priority="21" operator="containsText" text="年度により">
      <formula>NOT(ISERROR(SEARCH("年度により",J6)))</formula>
    </cfRule>
    <cfRule type="containsText" dxfId="618" priority="22" operator="containsText" text="減少傾向">
      <formula>NOT(ISERROR(SEARCH("減少傾向",J6)))</formula>
    </cfRule>
    <cfRule type="containsText" dxfId="617" priority="23" operator="containsText" text="増加傾向">
      <formula>NOT(ISERROR(SEARCH("増加傾向",J6)))</formula>
    </cfRule>
    <cfRule type="containsText" dxfId="616" priority="24" operator="containsText" text="同程度">
      <formula>NOT(ISERROR(SEARCH("同程度",J6)))</formula>
    </cfRule>
  </conditionalFormatting>
  <conditionalFormatting sqref="J6:J7">
    <cfRule type="containsText" dxfId="615" priority="17" operator="containsText" text="最新年度のみ減少">
      <formula>NOT(ISERROR(SEARCH("最新年度のみ減少",J6)))</formula>
    </cfRule>
    <cfRule type="containsText" dxfId="614" priority="18" operator="containsText" text="最新年度のみ増加">
      <formula>NOT(ISERROR(SEARCH("最新年度のみ増加",J6)))</formula>
    </cfRule>
  </conditionalFormatting>
  <conditionalFormatting sqref="E26">
    <cfRule type="containsText" dxfId="613" priority="11" operator="containsText" text="―">
      <formula>NOT(ISERROR(SEARCH("―",E26)))</formula>
    </cfRule>
    <cfRule type="containsText" dxfId="612" priority="12" operator="containsText" text="隔年で">
      <formula>NOT(ISERROR(SEARCH("隔年で",E26)))</formula>
    </cfRule>
    <cfRule type="containsText" dxfId="611" priority="13" operator="containsText" text="年度により">
      <formula>NOT(ISERROR(SEARCH("年度により",E26)))</formula>
    </cfRule>
    <cfRule type="containsText" dxfId="610" priority="14" operator="containsText" text="減少傾向">
      <formula>NOT(ISERROR(SEARCH("減少傾向",E26)))</formula>
    </cfRule>
    <cfRule type="containsText" dxfId="609" priority="15" operator="containsText" text="増加傾向">
      <formula>NOT(ISERROR(SEARCH("増加傾向",E26)))</formula>
    </cfRule>
    <cfRule type="containsText" dxfId="608" priority="16" operator="containsText" text="同程度">
      <formula>NOT(ISERROR(SEARCH("同程度",E26)))</formula>
    </cfRule>
  </conditionalFormatting>
  <conditionalFormatting sqref="E26:E27">
    <cfRule type="containsText" dxfId="607" priority="9" operator="containsText" text="最新年度のみ減少">
      <formula>NOT(ISERROR(SEARCH("最新年度のみ減少",E26)))</formula>
    </cfRule>
    <cfRule type="containsText" dxfId="606" priority="10" operator="containsText" text="最新年度のみ増加">
      <formula>NOT(ISERROR(SEARCH("最新年度のみ増加",E26)))</formula>
    </cfRule>
  </conditionalFormatting>
  <conditionalFormatting sqref="J26">
    <cfRule type="containsText" dxfId="605" priority="3" operator="containsText" text="―">
      <formula>NOT(ISERROR(SEARCH("―",J26)))</formula>
    </cfRule>
    <cfRule type="containsText" dxfId="604" priority="4" operator="containsText" text="隔年で">
      <formula>NOT(ISERROR(SEARCH("隔年で",J26)))</formula>
    </cfRule>
    <cfRule type="containsText" dxfId="603" priority="5" operator="containsText" text="年度により">
      <formula>NOT(ISERROR(SEARCH("年度により",J26)))</formula>
    </cfRule>
    <cfRule type="containsText" dxfId="602" priority="6" operator="containsText" text="減少傾向">
      <formula>NOT(ISERROR(SEARCH("減少傾向",J26)))</formula>
    </cfRule>
    <cfRule type="containsText" dxfId="601" priority="7" operator="containsText" text="増加傾向">
      <formula>NOT(ISERROR(SEARCH("増加傾向",J26)))</formula>
    </cfRule>
    <cfRule type="containsText" dxfId="600" priority="8" operator="containsText" text="同程度">
      <formula>NOT(ISERROR(SEARCH("同程度",J26)))</formula>
    </cfRule>
  </conditionalFormatting>
  <conditionalFormatting sqref="J26:J27">
    <cfRule type="containsText" dxfId="599" priority="1" operator="containsText" text="最新年度のみ減少">
      <formula>NOT(ISERROR(SEARCH("最新年度のみ減少",J26)))</formula>
    </cfRule>
    <cfRule type="containsText" dxfId="598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F26:F27 F6:F7 K7" xr:uid="{00000000-0002-0000-0200-000000000000}">
      <formula1>$C$49:$C$52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'1.グラフデータ'!$AI$2:$AI$9</xm:f>
          </x14:formula1>
          <xm:sqref>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44"/>
  <sheetViews>
    <sheetView showOutlineSymbols="0" showWhiteSpace="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2" ht="24" customHeight="1" thickBot="1" x14ac:dyDescent="0.2">
      <c r="A1" s="14" t="s">
        <v>3</v>
      </c>
      <c r="B1" s="14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2" ht="24" customHeight="1" x14ac:dyDescent="0.15">
      <c r="A2" s="14" t="s">
        <v>296</v>
      </c>
      <c r="B2" s="14"/>
      <c r="C2" s="14"/>
      <c r="D2" s="15"/>
      <c r="E2" s="15"/>
      <c r="F2" s="15"/>
      <c r="G2" s="15"/>
      <c r="H2" s="15"/>
      <c r="I2" s="15"/>
      <c r="J2" s="15"/>
      <c r="K2" s="15"/>
    </row>
    <row r="3" spans="1:12" ht="24" customHeight="1" x14ac:dyDescent="0.15">
      <c r="A3" s="14"/>
      <c r="B3" s="14" t="s">
        <v>309</v>
      </c>
      <c r="C3" s="14"/>
      <c r="D3" s="15"/>
      <c r="E3" s="15"/>
      <c r="F3" s="15"/>
      <c r="G3" s="15"/>
      <c r="H3" s="15"/>
      <c r="I3" s="15"/>
      <c r="J3" s="15"/>
      <c r="K3" s="15"/>
    </row>
    <row r="4" spans="1:12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2" s="10" customFormat="1" ht="18" customHeight="1" x14ac:dyDescent="0.15">
      <c r="A5" s="80"/>
      <c r="B5" s="14" t="s">
        <v>297</v>
      </c>
      <c r="C5" s="80"/>
      <c r="D5" s="80"/>
      <c r="E5" s="80"/>
      <c r="F5" s="80"/>
      <c r="G5" s="14" t="s">
        <v>298</v>
      </c>
      <c r="H5" s="80"/>
      <c r="I5" s="80"/>
      <c r="J5" s="80"/>
      <c r="K5" s="15"/>
    </row>
    <row r="6" spans="1:12" s="10" customFormat="1" ht="17.25" customHeight="1" x14ac:dyDescent="0.15">
      <c r="A6" s="82"/>
      <c r="B6" s="333" t="s">
        <v>288</v>
      </c>
      <c r="C6" s="81" t="s">
        <v>289</v>
      </c>
      <c r="D6" s="111">
        <f ca="1">AVERAGE('1.グラフデータ'!D41:H41)</f>
        <v>1240</v>
      </c>
      <c r="E6" s="331" t="str">
        <f>'1.グラフデータ'!AD41</f>
        <v>同程度で推移</v>
      </c>
      <c r="F6" s="79"/>
      <c r="G6" s="333" t="s">
        <v>288</v>
      </c>
      <c r="H6" s="81" t="s">
        <v>289</v>
      </c>
      <c r="I6" s="111">
        <f ca="1">AVERAGE('1.グラフデータ'!D48:H48)</f>
        <v>559</v>
      </c>
      <c r="J6" s="331" t="str">
        <f>'1.グラフデータ'!AD48</f>
        <v>同程度で推移</v>
      </c>
      <c r="K6" s="15"/>
    </row>
    <row r="7" spans="1:12" s="10" customFormat="1" ht="17.25" customHeight="1" x14ac:dyDescent="0.15">
      <c r="A7" s="82"/>
      <c r="B7" s="334"/>
      <c r="C7" s="83" t="s">
        <v>291</v>
      </c>
      <c r="D7" s="108">
        <f ca="1">'1.グラフデータ'!H41-'1.グラフデータ'!D41</f>
        <v>-44</v>
      </c>
      <c r="E7" s="332"/>
      <c r="F7" s="79"/>
      <c r="G7" s="334"/>
      <c r="H7" s="83" t="s">
        <v>291</v>
      </c>
      <c r="I7" s="108">
        <f ca="1">'1.グラフデータ'!H48-'1.グラフデータ'!D48</f>
        <v>0</v>
      </c>
      <c r="J7" s="332"/>
      <c r="K7" s="15"/>
    </row>
    <row r="8" spans="1:12" s="10" customFormat="1" ht="17.25" customHeight="1" x14ac:dyDescent="0.15">
      <c r="A8" s="82"/>
      <c r="B8" s="335" t="s">
        <v>482</v>
      </c>
      <c r="C8" s="81" t="s">
        <v>289</v>
      </c>
      <c r="D8" s="84">
        <f ca="1">AVERAGE('1.グラフデータ'!D42:H42)</f>
        <v>0.57000000000000006</v>
      </c>
      <c r="E8" s="331" t="str">
        <f>'1.グラフデータ'!AD42</f>
        <v>減少傾向⤵</v>
      </c>
      <c r="F8" s="79"/>
      <c r="G8" s="335" t="s">
        <v>482</v>
      </c>
      <c r="H8" s="81" t="s">
        <v>289</v>
      </c>
      <c r="I8" s="84">
        <f ca="1">AVERAGE('1.グラフデータ'!D49:H49)</f>
        <v>0.49880000000000002</v>
      </c>
      <c r="J8" s="331" t="str">
        <f>'1.グラフデータ'!AD49</f>
        <v>同程度で推移</v>
      </c>
      <c r="K8" s="15"/>
    </row>
    <row r="9" spans="1:12" s="10" customFormat="1" ht="17.25" customHeight="1" x14ac:dyDescent="0.15">
      <c r="A9" s="82"/>
      <c r="B9" s="336"/>
      <c r="C9" s="83" t="s">
        <v>291</v>
      </c>
      <c r="D9" s="85">
        <f ca="1">'1.グラフデータ'!H42-'1.グラフデータ'!D42</f>
        <v>-6.1999999999999944E-2</v>
      </c>
      <c r="E9" s="332"/>
      <c r="F9" s="79"/>
      <c r="G9" s="336"/>
      <c r="H9" s="83" t="s">
        <v>291</v>
      </c>
      <c r="I9" s="85">
        <f ca="1">'1.グラフデータ'!H49-'1.グラフデータ'!D49</f>
        <v>1.9000000000000017E-2</v>
      </c>
      <c r="J9" s="332"/>
      <c r="K9" s="15"/>
    </row>
    <row r="10" spans="1:12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15"/>
    </row>
    <row r="11" spans="1:12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15"/>
    </row>
    <row r="12" spans="1:12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15"/>
    </row>
    <row r="13" spans="1:12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15"/>
    </row>
    <row r="14" spans="1:12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15"/>
    </row>
    <row r="15" spans="1:12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15"/>
    </row>
    <row r="16" spans="1:12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15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15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15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15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15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15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15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15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15"/>
    </row>
    <row r="25" spans="1:11" s="10" customFormat="1" ht="18.75" customHeight="1" x14ac:dyDescent="0.15">
      <c r="A25" s="80"/>
      <c r="B25" s="14" t="s">
        <v>299</v>
      </c>
      <c r="C25" s="80"/>
      <c r="D25" s="80"/>
      <c r="E25" s="80"/>
      <c r="F25" s="80"/>
      <c r="G25" s="14" t="s">
        <v>300</v>
      </c>
      <c r="H25" s="80"/>
      <c r="I25" s="80"/>
      <c r="J25" s="80"/>
      <c r="K25" s="15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111">
        <f ca="1">AVERAGE('1.グラフデータ'!D55:H55)</f>
        <v>1063.4000000000001</v>
      </c>
      <c r="E26" s="331" t="str">
        <f>'1.グラフデータ'!AD55</f>
        <v>同程度で推移</v>
      </c>
      <c r="F26" s="79"/>
      <c r="G26" s="333" t="s">
        <v>288</v>
      </c>
      <c r="H26" s="81" t="s">
        <v>289</v>
      </c>
      <c r="I26" s="111">
        <f ca="1">AVERAGE('1.グラフデータ'!D62:H62)</f>
        <v>973.4</v>
      </c>
      <c r="J26" s="331" t="str">
        <f>'1.グラフデータ'!AD62</f>
        <v>同程度で推移</v>
      </c>
      <c r="K26" s="15"/>
    </row>
    <row r="27" spans="1:11" s="10" customFormat="1" ht="17.25" customHeight="1" x14ac:dyDescent="0.15">
      <c r="A27" s="82"/>
      <c r="B27" s="334"/>
      <c r="C27" s="83" t="s">
        <v>291</v>
      </c>
      <c r="D27" s="108">
        <f ca="1">'1.グラフデータ'!H55-'1.グラフデータ'!D55</f>
        <v>-38</v>
      </c>
      <c r="E27" s="332"/>
      <c r="F27" s="79"/>
      <c r="G27" s="334"/>
      <c r="H27" s="83" t="s">
        <v>291</v>
      </c>
      <c r="I27" s="108">
        <f ca="1">'1.グラフデータ'!H62-'1.グラフデータ'!D62</f>
        <v>-17</v>
      </c>
      <c r="J27" s="332"/>
      <c r="K27" s="15"/>
    </row>
    <row r="28" spans="1:11" s="10" customFormat="1" ht="17.25" customHeight="1" x14ac:dyDescent="0.15">
      <c r="A28" s="82"/>
      <c r="B28" s="335" t="s">
        <v>482</v>
      </c>
      <c r="C28" s="81" t="s">
        <v>289</v>
      </c>
      <c r="D28" s="84">
        <f ca="1">AVERAGE('1.グラフデータ'!D56:H56)</f>
        <v>0.23700000000000002</v>
      </c>
      <c r="E28" s="331" t="str">
        <f>'1.グラフデータ'!AD56</f>
        <v>同程度で推移</v>
      </c>
      <c r="F28" s="79"/>
      <c r="G28" s="335" t="s">
        <v>482</v>
      </c>
      <c r="H28" s="81" t="s">
        <v>289</v>
      </c>
      <c r="I28" s="84">
        <f ca="1">AVERAGE('1.グラフデータ'!D63:H63)</f>
        <v>0.51760000000000006</v>
      </c>
      <c r="J28" s="331" t="str">
        <f>'1.グラフデータ'!AD63</f>
        <v>増加傾向⤴</v>
      </c>
      <c r="K28" s="15"/>
    </row>
    <row r="29" spans="1:11" s="10" customFormat="1" ht="17.25" customHeight="1" x14ac:dyDescent="0.15">
      <c r="A29" s="82"/>
      <c r="B29" s="336"/>
      <c r="C29" s="83" t="s">
        <v>291</v>
      </c>
      <c r="D29" s="85">
        <f ca="1">'1.グラフデータ'!H56-'1.グラフデータ'!D56</f>
        <v>-5.0000000000000044E-3</v>
      </c>
      <c r="E29" s="332"/>
      <c r="F29" s="79"/>
      <c r="G29" s="336"/>
      <c r="H29" s="83" t="s">
        <v>291</v>
      </c>
      <c r="I29" s="85">
        <f ca="1">'1.グラフデータ'!H63-'1.グラフデータ'!D63</f>
        <v>8.1000000000000072E-2</v>
      </c>
      <c r="J29" s="332"/>
      <c r="K29" s="15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15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15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15"/>
    </row>
    <row r="33" spans="1:12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15"/>
    </row>
    <row r="34" spans="1:12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15"/>
    </row>
    <row r="35" spans="1:12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15"/>
    </row>
    <row r="36" spans="1:12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15"/>
    </row>
    <row r="37" spans="1:12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15"/>
    </row>
    <row r="38" spans="1:12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15"/>
      <c r="L38"/>
    </row>
    <row r="39" spans="1:12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15"/>
      <c r="L39"/>
    </row>
    <row r="40" spans="1:12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15"/>
      <c r="L40"/>
    </row>
    <row r="41" spans="1:12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15"/>
      <c r="L41"/>
    </row>
    <row r="42" spans="1:12" ht="18.75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15"/>
    </row>
    <row r="43" spans="1:12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15"/>
    </row>
    <row r="44" spans="1:12" ht="9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15"/>
    </row>
    <row r="45" spans="1:12" ht="18.75" customHeight="1" x14ac:dyDescent="0.15">
      <c r="A45" s="80"/>
      <c r="B45" s="14" t="s">
        <v>301</v>
      </c>
      <c r="C45" s="80"/>
      <c r="D45" s="80"/>
      <c r="E45" s="80"/>
      <c r="F45" s="80"/>
      <c r="G45" s="14" t="s">
        <v>348</v>
      </c>
      <c r="H45" s="80"/>
      <c r="I45" s="80"/>
      <c r="J45" s="80"/>
      <c r="K45" s="15"/>
    </row>
    <row r="46" spans="1:12" ht="17.25" customHeight="1" x14ac:dyDescent="0.15">
      <c r="A46" s="82"/>
      <c r="B46" s="333" t="s">
        <v>288</v>
      </c>
      <c r="C46" s="81" t="s">
        <v>289</v>
      </c>
      <c r="D46" s="111">
        <f ca="1">AVERAGE('1.グラフデータ'!D69:H69)</f>
        <v>844.6</v>
      </c>
      <c r="E46" s="331" t="str">
        <f>'1.グラフデータ'!AD69</f>
        <v>同程度で推移</v>
      </c>
      <c r="F46" s="79"/>
      <c r="G46" s="333" t="s">
        <v>288</v>
      </c>
      <c r="H46" s="81" t="s">
        <v>289</v>
      </c>
      <c r="I46" s="111">
        <f ca="1">AVERAGE('1.グラフデータ'!D76:H76)</f>
        <v>264</v>
      </c>
      <c r="J46" s="331" t="str">
        <f>'1.グラフデータ'!AD76</f>
        <v>隔年で増減</v>
      </c>
      <c r="K46" s="15"/>
    </row>
    <row r="47" spans="1:12" ht="17.25" customHeight="1" x14ac:dyDescent="0.15">
      <c r="A47" s="82"/>
      <c r="B47" s="334"/>
      <c r="C47" s="83" t="s">
        <v>291</v>
      </c>
      <c r="D47" s="108">
        <f ca="1">'1.グラフデータ'!H69-'1.グラフデータ'!D69</f>
        <v>9</v>
      </c>
      <c r="E47" s="332"/>
      <c r="F47" s="79"/>
      <c r="G47" s="334"/>
      <c r="H47" s="83" t="s">
        <v>291</v>
      </c>
      <c r="I47" s="108">
        <f ca="1">'1.グラフデータ'!H76-'1.グラフデータ'!D76</f>
        <v>17</v>
      </c>
      <c r="J47" s="332"/>
      <c r="K47" s="15"/>
    </row>
    <row r="48" spans="1:12" ht="17.25" customHeight="1" x14ac:dyDescent="0.15">
      <c r="A48" s="82"/>
      <c r="B48" s="335" t="s">
        <v>482</v>
      </c>
      <c r="C48" s="81" t="s">
        <v>289</v>
      </c>
      <c r="D48" s="84">
        <f ca="1">AVERAGE('1.グラフデータ'!D70:H70)</f>
        <v>0.35399999999999998</v>
      </c>
      <c r="E48" s="331" t="str">
        <f>'1.グラフデータ'!AD70</f>
        <v>同程度で推移</v>
      </c>
      <c r="F48" s="79"/>
      <c r="G48" s="335" t="s">
        <v>482</v>
      </c>
      <c r="H48" s="81" t="s">
        <v>289</v>
      </c>
      <c r="I48" s="84">
        <f ca="1">AVERAGE('1.グラフデータ'!D77:H77)</f>
        <v>0.55999999999999994</v>
      </c>
      <c r="J48" s="331" t="str">
        <f>'1.グラフデータ'!AD77</f>
        <v>減少傾向⤵</v>
      </c>
      <c r="K48" s="15"/>
    </row>
    <row r="49" spans="1:11" ht="17.25" customHeight="1" x14ac:dyDescent="0.15">
      <c r="A49" s="82"/>
      <c r="B49" s="336"/>
      <c r="C49" s="83" t="s">
        <v>291</v>
      </c>
      <c r="D49" s="85">
        <f ca="1">'1.グラフデータ'!H70-'1.グラフデータ'!D70</f>
        <v>-2.300000000000002E-2</v>
      </c>
      <c r="E49" s="332"/>
      <c r="F49" s="79"/>
      <c r="G49" s="336"/>
      <c r="H49" s="83" t="s">
        <v>291</v>
      </c>
      <c r="I49" s="85">
        <f ca="1">'1.グラフデータ'!H77-'1.グラフデータ'!D77</f>
        <v>-4.7999999999999932E-2</v>
      </c>
      <c r="J49" s="332"/>
      <c r="K49" s="15"/>
    </row>
    <row r="50" spans="1:11" ht="18.7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15"/>
    </row>
    <row r="51" spans="1:11" ht="18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15"/>
    </row>
    <row r="52" spans="1:11" ht="18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15"/>
    </row>
    <row r="53" spans="1:11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15"/>
    </row>
    <row r="54" spans="1:11" ht="18.75" customHeight="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15"/>
    </row>
    <row r="55" spans="1:11" ht="18.75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15"/>
    </row>
    <row r="56" spans="1:11" ht="18.7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15"/>
    </row>
    <row r="57" spans="1:11" ht="18.7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15"/>
    </row>
    <row r="58" spans="1:11" s="10" customFormat="1" ht="18.7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15"/>
    </row>
    <row r="59" spans="1:11" s="10" customFormat="1" ht="18.75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15"/>
    </row>
    <row r="60" spans="1:11" s="10" customFormat="1" ht="18.7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15"/>
    </row>
    <row r="61" spans="1:11" s="10" customFormat="1" ht="18.7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15"/>
    </row>
    <row r="62" spans="1:11" s="10" customFormat="1" ht="18.7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15"/>
    </row>
    <row r="63" spans="1:11" s="10" customFormat="1" ht="18.75" customHeight="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15"/>
    </row>
    <row r="64" spans="1:11" s="10" customForma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15"/>
    </row>
    <row r="65" spans="1:11" s="10" customFormat="1" x14ac:dyDescent="0.15">
      <c r="A65"/>
      <c r="B65"/>
      <c r="C65"/>
      <c r="D65"/>
      <c r="E65"/>
      <c r="F65"/>
      <c r="G65"/>
      <c r="H65"/>
      <c r="I65"/>
      <c r="J65"/>
      <c r="K65" s="15"/>
    </row>
    <row r="66" spans="1:11" s="10" customFormat="1" x14ac:dyDescent="0.15">
      <c r="A66"/>
      <c r="B66"/>
      <c r="C66"/>
      <c r="D66"/>
      <c r="E66"/>
      <c r="F66"/>
      <c r="G66"/>
      <c r="H66"/>
      <c r="I66"/>
      <c r="J66"/>
      <c r="K66" s="15"/>
    </row>
    <row r="67" spans="1:11" s="10" customFormat="1" x14ac:dyDescent="0.15">
      <c r="A67"/>
      <c r="B67"/>
      <c r="C67"/>
      <c r="D67"/>
      <c r="E67"/>
      <c r="F67"/>
      <c r="G67"/>
      <c r="H67"/>
      <c r="I67"/>
      <c r="J67"/>
      <c r="K67" s="15"/>
    </row>
    <row r="68" spans="1:11" s="10" customFormat="1" x14ac:dyDescent="0.15">
      <c r="A68"/>
      <c r="B68"/>
      <c r="C68"/>
      <c r="D68"/>
      <c r="E68"/>
      <c r="F68"/>
      <c r="G68"/>
      <c r="H68"/>
      <c r="I68"/>
      <c r="J68"/>
      <c r="K68" s="15"/>
    </row>
    <row r="69" spans="1:11" s="10" customFormat="1" x14ac:dyDescent="0.15">
      <c r="A69"/>
      <c r="B69"/>
      <c r="C69"/>
      <c r="D69"/>
      <c r="E69"/>
      <c r="F69"/>
      <c r="G69"/>
      <c r="H69"/>
      <c r="I69"/>
      <c r="J69"/>
      <c r="K69" s="15"/>
    </row>
    <row r="70" spans="1:11" s="10" customFormat="1" x14ac:dyDescent="0.15">
      <c r="A70"/>
      <c r="B70"/>
      <c r="C70"/>
      <c r="D70"/>
      <c r="E70"/>
      <c r="F70"/>
      <c r="G70"/>
      <c r="H70"/>
      <c r="I70"/>
      <c r="J70"/>
      <c r="K70" s="15"/>
    </row>
    <row r="71" spans="1:11" s="10" customFormat="1" x14ac:dyDescent="0.15">
      <c r="A71"/>
      <c r="B71"/>
      <c r="C71"/>
      <c r="D71"/>
      <c r="E71"/>
      <c r="F71"/>
      <c r="G71"/>
      <c r="H71"/>
      <c r="I71"/>
      <c r="J71"/>
      <c r="K71" s="15"/>
    </row>
    <row r="72" spans="1:11" s="10" customFormat="1" x14ac:dyDescent="0.15">
      <c r="A72"/>
      <c r="B72"/>
      <c r="C72"/>
      <c r="D72"/>
      <c r="E72"/>
      <c r="F72"/>
      <c r="G72"/>
      <c r="H72"/>
      <c r="I72"/>
      <c r="J72"/>
      <c r="K72" s="15"/>
    </row>
    <row r="73" spans="1:11" s="10" customFormat="1" x14ac:dyDescent="0.15">
      <c r="A73"/>
      <c r="B73"/>
      <c r="C73"/>
      <c r="D73"/>
      <c r="E73"/>
      <c r="F73"/>
      <c r="G73"/>
      <c r="H73"/>
      <c r="I73"/>
      <c r="J73"/>
      <c r="K73" s="15"/>
    </row>
    <row r="74" spans="1:11" s="10" customFormat="1" x14ac:dyDescent="0.15">
      <c r="A74"/>
      <c r="B74"/>
      <c r="C74"/>
      <c r="D74"/>
      <c r="E74"/>
      <c r="F74"/>
      <c r="G74"/>
      <c r="H74"/>
      <c r="I74"/>
      <c r="J74"/>
      <c r="K74" s="15"/>
    </row>
    <row r="75" spans="1:11" s="10" customFormat="1" x14ac:dyDescent="0.15">
      <c r="A75"/>
      <c r="B75"/>
      <c r="C75"/>
      <c r="D75"/>
      <c r="E75"/>
      <c r="F75"/>
      <c r="G75"/>
      <c r="H75"/>
      <c r="I75"/>
      <c r="J75"/>
      <c r="K75" s="15"/>
    </row>
    <row r="76" spans="1:11" s="10" customFormat="1" x14ac:dyDescent="0.15">
      <c r="A76"/>
      <c r="B76"/>
      <c r="C76"/>
      <c r="D76"/>
      <c r="E76"/>
      <c r="F76"/>
      <c r="G76"/>
      <c r="H76"/>
      <c r="I76"/>
      <c r="J76"/>
      <c r="K76" s="15"/>
    </row>
    <row r="77" spans="1:11" s="10" customFormat="1" x14ac:dyDescent="0.15">
      <c r="A77"/>
      <c r="B77"/>
      <c r="C77"/>
      <c r="D77"/>
      <c r="E77"/>
      <c r="F77"/>
      <c r="G77"/>
      <c r="H77"/>
      <c r="I77"/>
      <c r="J77"/>
      <c r="K77" s="15"/>
    </row>
    <row r="78" spans="1:11" s="10" customFormat="1" x14ac:dyDescent="0.15">
      <c r="A78"/>
      <c r="B78"/>
      <c r="C78"/>
      <c r="D78"/>
      <c r="E78"/>
      <c r="F78"/>
      <c r="G78"/>
      <c r="H78"/>
      <c r="I78"/>
      <c r="J78"/>
      <c r="K78" s="15"/>
    </row>
    <row r="79" spans="1:11" s="10" customFormat="1" x14ac:dyDescent="0.15">
      <c r="A79"/>
      <c r="B79"/>
      <c r="C79"/>
      <c r="D79"/>
      <c r="E79"/>
      <c r="F79"/>
      <c r="G79"/>
      <c r="H79"/>
      <c r="I79"/>
      <c r="J79"/>
      <c r="K79" s="15"/>
    </row>
    <row r="80" spans="1:11" s="10" customFormat="1" x14ac:dyDescent="0.15">
      <c r="A80"/>
      <c r="B80"/>
      <c r="C80"/>
      <c r="D80"/>
      <c r="E80"/>
      <c r="F80"/>
      <c r="G80"/>
      <c r="H80"/>
      <c r="I80"/>
      <c r="J80"/>
      <c r="K80" s="15"/>
    </row>
    <row r="81" spans="1:11" s="10" customFormat="1" x14ac:dyDescent="0.15">
      <c r="A81"/>
      <c r="B81"/>
      <c r="C81"/>
      <c r="D81"/>
      <c r="E81"/>
      <c r="F81"/>
      <c r="G81"/>
      <c r="H81"/>
      <c r="I81"/>
      <c r="J81"/>
      <c r="K81" s="15"/>
    </row>
    <row r="82" spans="1:11" ht="9" customHeight="1" x14ac:dyDescent="0.15">
      <c r="K82" s="15"/>
    </row>
    <row r="83" spans="1:11" s="10" customFormat="1" ht="18" customHeight="1" x14ac:dyDescent="0.15">
      <c r="A83"/>
      <c r="B83"/>
      <c r="C83"/>
      <c r="D83"/>
      <c r="E83"/>
      <c r="F83"/>
      <c r="G83"/>
      <c r="H83"/>
      <c r="I83"/>
      <c r="J83"/>
      <c r="K83" s="15"/>
    </row>
    <row r="84" spans="1:11" s="10" customFormat="1" ht="32.25" customHeight="1" x14ac:dyDescent="0.15">
      <c r="A84"/>
      <c r="B84"/>
      <c r="C84"/>
      <c r="D84"/>
      <c r="E84"/>
      <c r="F84"/>
      <c r="G84"/>
      <c r="H84"/>
      <c r="I84"/>
      <c r="J84"/>
      <c r="K84" s="15"/>
    </row>
    <row r="85" spans="1:11" s="10" customFormat="1" x14ac:dyDescent="0.15">
      <c r="A85"/>
      <c r="B85"/>
      <c r="C85"/>
      <c r="D85"/>
      <c r="E85"/>
      <c r="F85"/>
      <c r="G85"/>
      <c r="H85"/>
      <c r="I85"/>
      <c r="J85"/>
      <c r="K85" s="15"/>
    </row>
    <row r="86" spans="1:11" s="10" customFormat="1" x14ac:dyDescent="0.15">
      <c r="A86"/>
      <c r="B86"/>
      <c r="C86"/>
      <c r="D86"/>
      <c r="E86"/>
      <c r="F86"/>
      <c r="G86"/>
      <c r="H86"/>
      <c r="I86"/>
      <c r="J86"/>
      <c r="K86" s="15"/>
    </row>
    <row r="87" spans="1:11" s="10" customFormat="1" x14ac:dyDescent="0.15">
      <c r="A87"/>
      <c r="B87"/>
      <c r="C87"/>
      <c r="D87"/>
      <c r="E87"/>
      <c r="F87"/>
      <c r="G87"/>
      <c r="H87"/>
      <c r="I87"/>
      <c r="J87"/>
      <c r="K87" s="15"/>
    </row>
    <row r="88" spans="1:11" x14ac:dyDescent="0.15">
      <c r="K88" s="15"/>
    </row>
    <row r="89" spans="1:11" x14ac:dyDescent="0.15">
      <c r="K89" s="15"/>
    </row>
    <row r="90" spans="1:11" x14ac:dyDescent="0.15">
      <c r="K90" s="15"/>
    </row>
    <row r="91" spans="1:11" x14ac:dyDescent="0.15">
      <c r="K91" s="15"/>
    </row>
    <row r="92" spans="1:11" x14ac:dyDescent="0.15">
      <c r="K92" s="15"/>
    </row>
    <row r="93" spans="1:11" x14ac:dyDescent="0.15">
      <c r="K93" s="15"/>
    </row>
    <row r="94" spans="1:11" x14ac:dyDescent="0.15">
      <c r="K94" s="15"/>
    </row>
    <row r="95" spans="1:11" x14ac:dyDescent="0.15">
      <c r="K95" s="15"/>
    </row>
    <row r="96" spans="1:11" x14ac:dyDescent="0.15">
      <c r="K96" s="15"/>
    </row>
    <row r="97" spans="1:11" x14ac:dyDescent="0.15">
      <c r="K97" s="15"/>
    </row>
    <row r="98" spans="1:11" x14ac:dyDescent="0.15">
      <c r="K98" s="15"/>
    </row>
    <row r="99" spans="1:11" x14ac:dyDescent="0.15">
      <c r="K99" s="15"/>
    </row>
    <row r="100" spans="1:11" x14ac:dyDescent="0.15">
      <c r="K100" s="15"/>
    </row>
    <row r="101" spans="1:11" x14ac:dyDescent="0.15">
      <c r="K101" s="15"/>
    </row>
    <row r="102" spans="1:11" x14ac:dyDescent="0.15">
      <c r="K102" s="15"/>
    </row>
    <row r="103" spans="1:11" x14ac:dyDescent="0.15">
      <c r="K103" s="15"/>
    </row>
    <row r="104" spans="1:11" x14ac:dyDescent="0.15">
      <c r="K104" s="15"/>
    </row>
    <row r="105" spans="1:11" x14ac:dyDescent="0.15">
      <c r="K105" s="15"/>
    </row>
    <row r="106" spans="1:11" x14ac:dyDescent="0.15">
      <c r="K106" s="15"/>
    </row>
    <row r="107" spans="1:11" x14ac:dyDescent="0.15">
      <c r="K107" s="15"/>
    </row>
    <row r="108" spans="1:11" x14ac:dyDescent="0.15">
      <c r="K108" s="15"/>
    </row>
    <row r="109" spans="1:11" x14ac:dyDescent="0.15">
      <c r="K109" s="15"/>
    </row>
    <row r="110" spans="1:11" x14ac:dyDescent="0.15">
      <c r="K110" s="15"/>
    </row>
    <row r="111" spans="1:11" s="10" customFormat="1" ht="18" customHeight="1" x14ac:dyDescent="0.15">
      <c r="A111"/>
      <c r="B111"/>
      <c r="C111"/>
      <c r="D111"/>
      <c r="E111"/>
      <c r="F111"/>
      <c r="G111"/>
      <c r="H111"/>
      <c r="I111"/>
      <c r="J111"/>
      <c r="K111" s="15"/>
    </row>
    <row r="112" spans="1:11" s="10" customFormat="1" ht="32.25" customHeight="1" x14ac:dyDescent="0.15">
      <c r="A112"/>
      <c r="B112"/>
      <c r="C112"/>
      <c r="D112"/>
      <c r="E112"/>
      <c r="F112"/>
      <c r="G112"/>
      <c r="H112"/>
      <c r="I112"/>
      <c r="J112"/>
      <c r="K112" s="15"/>
    </row>
    <row r="113" spans="1:11" s="10" customFormat="1" x14ac:dyDescent="0.15">
      <c r="A113"/>
      <c r="B113"/>
      <c r="C113"/>
      <c r="D113"/>
      <c r="E113"/>
      <c r="F113"/>
      <c r="G113"/>
      <c r="H113"/>
      <c r="I113"/>
      <c r="J113"/>
      <c r="K113" s="15"/>
    </row>
    <row r="114" spans="1:11" s="10" customFormat="1" x14ac:dyDescent="0.15">
      <c r="A114"/>
      <c r="B114"/>
      <c r="C114"/>
      <c r="D114"/>
      <c r="E114"/>
      <c r="F114"/>
      <c r="G114"/>
      <c r="H114"/>
      <c r="I114"/>
      <c r="J114"/>
      <c r="K114" s="15"/>
    </row>
    <row r="115" spans="1:11" s="10" customFormat="1" x14ac:dyDescent="0.15">
      <c r="A115"/>
      <c r="B115"/>
      <c r="C115"/>
      <c r="D115"/>
      <c r="E115"/>
      <c r="F115"/>
      <c r="G115"/>
      <c r="H115"/>
      <c r="I115"/>
      <c r="J115"/>
      <c r="K115" s="15"/>
    </row>
    <row r="116" spans="1:11" s="10" customFormat="1" x14ac:dyDescent="0.15">
      <c r="A116"/>
      <c r="B116"/>
      <c r="C116"/>
      <c r="D116"/>
      <c r="E116"/>
      <c r="F116"/>
      <c r="G116"/>
      <c r="H116"/>
      <c r="I116"/>
      <c r="J116"/>
      <c r="K116" s="15"/>
    </row>
    <row r="117" spans="1:11" s="10" customFormat="1" x14ac:dyDescent="0.15">
      <c r="A117"/>
      <c r="B117"/>
      <c r="C117"/>
      <c r="D117"/>
      <c r="E117"/>
      <c r="F117"/>
      <c r="G117"/>
      <c r="H117"/>
      <c r="I117"/>
      <c r="J117"/>
      <c r="K117" s="15"/>
    </row>
    <row r="118" spans="1:11" s="10" customFormat="1" x14ac:dyDescent="0.15">
      <c r="A118"/>
      <c r="B118"/>
      <c r="C118"/>
      <c r="D118"/>
      <c r="E118"/>
      <c r="F118"/>
      <c r="G118"/>
      <c r="H118"/>
      <c r="I118"/>
      <c r="J118"/>
      <c r="K118" s="15"/>
    </row>
    <row r="119" spans="1:11" s="10" customFormat="1" x14ac:dyDescent="0.15">
      <c r="A119"/>
      <c r="B119"/>
      <c r="C119"/>
      <c r="D119"/>
      <c r="E119"/>
      <c r="F119"/>
      <c r="G119"/>
      <c r="H119"/>
      <c r="I119"/>
      <c r="J119"/>
      <c r="K119" s="15"/>
    </row>
    <row r="120" spans="1:11" s="10" customFormat="1" x14ac:dyDescent="0.15">
      <c r="A120"/>
      <c r="B120"/>
      <c r="C120"/>
      <c r="D120"/>
      <c r="E120"/>
      <c r="F120"/>
      <c r="G120"/>
      <c r="H120"/>
      <c r="I120"/>
      <c r="J120"/>
      <c r="K120" s="15"/>
    </row>
    <row r="121" spans="1:11" s="10" customFormat="1" x14ac:dyDescent="0.15">
      <c r="A121"/>
      <c r="B121"/>
      <c r="C121"/>
      <c r="D121"/>
      <c r="E121"/>
      <c r="F121"/>
      <c r="G121"/>
      <c r="H121"/>
      <c r="I121"/>
      <c r="J121"/>
      <c r="K121" s="15"/>
    </row>
    <row r="122" spans="1:11" s="10" customFormat="1" x14ac:dyDescent="0.15">
      <c r="A122"/>
      <c r="B122"/>
      <c r="C122"/>
      <c r="D122"/>
      <c r="E122"/>
      <c r="F122"/>
      <c r="G122"/>
      <c r="H122"/>
      <c r="I122"/>
      <c r="J122"/>
      <c r="K122" s="15"/>
    </row>
    <row r="123" spans="1:11" s="10" customFormat="1" x14ac:dyDescent="0.15">
      <c r="A123"/>
      <c r="B123"/>
      <c r="C123"/>
      <c r="D123"/>
      <c r="E123"/>
      <c r="F123"/>
      <c r="G123"/>
      <c r="H123"/>
      <c r="I123"/>
      <c r="J123"/>
      <c r="K123" s="15"/>
    </row>
    <row r="124" spans="1:11" s="10" customFormat="1" x14ac:dyDescent="0.15">
      <c r="A124"/>
      <c r="B124"/>
      <c r="C124"/>
      <c r="D124"/>
      <c r="E124"/>
      <c r="F124"/>
      <c r="G124"/>
      <c r="H124"/>
      <c r="I124"/>
      <c r="J124"/>
      <c r="K124" s="15"/>
    </row>
    <row r="125" spans="1:11" s="10" customFormat="1" x14ac:dyDescent="0.15">
      <c r="A125"/>
      <c r="B125"/>
      <c r="C125"/>
      <c r="D125"/>
      <c r="E125"/>
      <c r="F125"/>
      <c r="G125"/>
      <c r="H125"/>
      <c r="I125"/>
      <c r="J125"/>
      <c r="K125" s="15"/>
    </row>
    <row r="126" spans="1:11" s="10" customFormat="1" x14ac:dyDescent="0.15">
      <c r="A126"/>
      <c r="B126"/>
      <c r="C126"/>
      <c r="D126"/>
      <c r="E126"/>
      <c r="F126"/>
      <c r="G126"/>
      <c r="H126"/>
      <c r="I126"/>
      <c r="J126"/>
      <c r="K126" s="15"/>
    </row>
    <row r="127" spans="1:11" s="10" customFormat="1" x14ac:dyDescent="0.15">
      <c r="A127"/>
      <c r="B127"/>
      <c r="C127"/>
      <c r="D127"/>
      <c r="E127"/>
      <c r="F127"/>
      <c r="G127"/>
      <c r="H127"/>
      <c r="I127"/>
      <c r="J127"/>
      <c r="K127" s="15"/>
    </row>
    <row r="128" spans="1:11" s="10" customFormat="1" x14ac:dyDescent="0.15">
      <c r="A128"/>
      <c r="B128"/>
      <c r="C128"/>
      <c r="D128"/>
      <c r="E128"/>
      <c r="F128"/>
      <c r="G128"/>
      <c r="H128"/>
      <c r="I128"/>
      <c r="J128"/>
      <c r="K128" s="15"/>
    </row>
    <row r="129" spans="1:11" s="10" customFormat="1" x14ac:dyDescent="0.15">
      <c r="A129"/>
      <c r="B129"/>
      <c r="C129"/>
      <c r="D129"/>
      <c r="E129"/>
      <c r="F129"/>
      <c r="G129"/>
      <c r="H129"/>
      <c r="I129"/>
      <c r="J129"/>
      <c r="K129" s="15"/>
    </row>
    <row r="130" spans="1:11" s="10" customFormat="1" x14ac:dyDescent="0.15">
      <c r="A130"/>
      <c r="B130"/>
      <c r="C130"/>
      <c r="D130"/>
      <c r="E130"/>
      <c r="F130"/>
      <c r="G130"/>
      <c r="H130"/>
      <c r="I130"/>
      <c r="J130"/>
      <c r="K130" s="15"/>
    </row>
    <row r="131" spans="1:11" s="10" customFormat="1" x14ac:dyDescent="0.15">
      <c r="A131"/>
      <c r="B131"/>
      <c r="C131"/>
      <c r="D131"/>
      <c r="E131"/>
      <c r="F131"/>
      <c r="G131"/>
      <c r="H131"/>
      <c r="I131"/>
      <c r="J131"/>
      <c r="K131" s="15"/>
    </row>
    <row r="132" spans="1:11" s="10" customFormat="1" x14ac:dyDescent="0.15">
      <c r="A132"/>
      <c r="B132"/>
      <c r="C132"/>
      <c r="D132"/>
      <c r="E132"/>
      <c r="F132"/>
      <c r="G132"/>
      <c r="H132"/>
      <c r="I132"/>
      <c r="J132"/>
      <c r="K132" s="15"/>
    </row>
    <row r="144" spans="1:11" ht="18" customHeight="1" x14ac:dyDescent="0.15"/>
  </sheetData>
  <mergeCells count="24">
    <mergeCell ref="B6:B7"/>
    <mergeCell ref="B8:B9"/>
    <mergeCell ref="G6:G7"/>
    <mergeCell ref="G8:G9"/>
    <mergeCell ref="B48:B49"/>
    <mergeCell ref="E48:E49"/>
    <mergeCell ref="G48:G49"/>
    <mergeCell ref="B46:B47"/>
    <mergeCell ref="E46:E47"/>
    <mergeCell ref="G46:G47"/>
    <mergeCell ref="B26:B27"/>
    <mergeCell ref="B28:B29"/>
    <mergeCell ref="G26:G27"/>
    <mergeCell ref="G28:G29"/>
    <mergeCell ref="E26:E27"/>
    <mergeCell ref="E28:E29"/>
    <mergeCell ref="E6:E7"/>
    <mergeCell ref="E8:E9"/>
    <mergeCell ref="J46:J47"/>
    <mergeCell ref="J48:J49"/>
    <mergeCell ref="J6:J7"/>
    <mergeCell ref="J8:J9"/>
    <mergeCell ref="J26:J27"/>
    <mergeCell ref="J28:J29"/>
  </mergeCells>
  <phoneticPr fontId="1"/>
  <conditionalFormatting sqref="F6:F9">
    <cfRule type="containsText" dxfId="597" priority="197" operator="containsText" text="無し">
      <formula>NOT(ISERROR(SEARCH("無し",F6)))</formula>
    </cfRule>
    <cfRule type="containsText" dxfId="596" priority="198" operator="containsText" text="変動">
      <formula>NOT(ISERROR(SEARCH("変動",F6)))</formula>
    </cfRule>
    <cfRule type="containsText" dxfId="595" priority="199" operator="containsText" text="減少">
      <formula>NOT(ISERROR(SEARCH("減少",F6)))</formula>
    </cfRule>
    <cfRule type="containsText" dxfId="594" priority="200" operator="containsText" text="増加">
      <formula>NOT(ISERROR(SEARCH("増加",F6)))</formula>
    </cfRule>
    <cfRule type="containsText" dxfId="593" priority="201" operator="containsText" text="安定">
      <formula>NOT(ISERROR(SEARCH("安定",F6)))</formula>
    </cfRule>
  </conditionalFormatting>
  <conditionalFormatting sqref="E6">
    <cfRule type="containsText" dxfId="592" priority="109" operator="containsText" text="―">
      <formula>NOT(ISERROR(SEARCH("―",E6)))</formula>
    </cfRule>
    <cfRule type="containsText" dxfId="591" priority="110" operator="containsText" text="隔年で">
      <formula>NOT(ISERROR(SEARCH("隔年で",E6)))</formula>
    </cfRule>
    <cfRule type="containsText" dxfId="590" priority="111" operator="containsText" text="年度により">
      <formula>NOT(ISERROR(SEARCH("年度により",E6)))</formula>
    </cfRule>
    <cfRule type="containsText" dxfId="589" priority="112" operator="containsText" text="減少傾向">
      <formula>NOT(ISERROR(SEARCH("減少傾向",E6)))</formula>
    </cfRule>
    <cfRule type="containsText" dxfId="588" priority="113" operator="containsText" text="増加傾向">
      <formula>NOT(ISERROR(SEARCH("増加傾向",E6)))</formula>
    </cfRule>
    <cfRule type="containsText" dxfId="587" priority="114" operator="containsText" text="同程度">
      <formula>NOT(ISERROR(SEARCH("同程度",E6)))</formula>
    </cfRule>
  </conditionalFormatting>
  <conditionalFormatting sqref="E6:E7">
    <cfRule type="containsText" dxfId="586" priority="107" operator="containsText" text="最新年度のみ減少">
      <formula>NOT(ISERROR(SEARCH("最新年度のみ減少",E6)))</formula>
    </cfRule>
    <cfRule type="containsText" dxfId="585" priority="108" operator="containsText" text="最新年度のみ増加">
      <formula>NOT(ISERROR(SEARCH("最新年度のみ増加",E6)))</formula>
    </cfRule>
  </conditionalFormatting>
  <conditionalFormatting sqref="E8">
    <cfRule type="containsText" dxfId="584" priority="101" operator="containsText" text="―">
      <formula>NOT(ISERROR(SEARCH("―",E8)))</formula>
    </cfRule>
    <cfRule type="containsText" dxfId="583" priority="102" operator="containsText" text="隔年で">
      <formula>NOT(ISERROR(SEARCH("隔年で",E8)))</formula>
    </cfRule>
    <cfRule type="containsText" dxfId="582" priority="103" operator="containsText" text="年度により">
      <formula>NOT(ISERROR(SEARCH("年度により",E8)))</formula>
    </cfRule>
    <cfRule type="containsText" dxfId="581" priority="104" operator="containsText" text="減少傾向">
      <formula>NOT(ISERROR(SEARCH("減少傾向",E8)))</formula>
    </cfRule>
    <cfRule type="containsText" dxfId="580" priority="105" operator="containsText" text="増加傾向">
      <formula>NOT(ISERROR(SEARCH("増加傾向",E8)))</formula>
    </cfRule>
    <cfRule type="containsText" dxfId="579" priority="106" operator="containsText" text="同程度">
      <formula>NOT(ISERROR(SEARCH("同程度",E8)))</formula>
    </cfRule>
  </conditionalFormatting>
  <conditionalFormatting sqref="E8:E9">
    <cfRule type="containsText" dxfId="578" priority="99" operator="containsText" text="最新年度のみ減少">
      <formula>NOT(ISERROR(SEARCH("最新年度のみ減少",E8)))</formula>
    </cfRule>
    <cfRule type="containsText" dxfId="577" priority="100" operator="containsText" text="最新年度のみ増加">
      <formula>NOT(ISERROR(SEARCH("最新年度のみ増加",E8)))</formula>
    </cfRule>
  </conditionalFormatting>
  <conditionalFormatting sqref="J48">
    <cfRule type="containsText" dxfId="576" priority="3" operator="containsText" text="―">
      <formula>NOT(ISERROR(SEARCH("―",J48)))</formula>
    </cfRule>
    <cfRule type="containsText" dxfId="575" priority="4" operator="containsText" text="隔年で">
      <formula>NOT(ISERROR(SEARCH("隔年で",J48)))</formula>
    </cfRule>
    <cfRule type="containsText" dxfId="574" priority="5" operator="containsText" text="年度により">
      <formula>NOT(ISERROR(SEARCH("年度により",J48)))</formula>
    </cfRule>
    <cfRule type="containsText" dxfId="573" priority="6" operator="containsText" text="減少傾向">
      <formula>NOT(ISERROR(SEARCH("減少傾向",J48)))</formula>
    </cfRule>
    <cfRule type="containsText" dxfId="572" priority="7" operator="containsText" text="増加傾向">
      <formula>NOT(ISERROR(SEARCH("増加傾向",J48)))</formula>
    </cfRule>
    <cfRule type="containsText" dxfId="571" priority="8" operator="containsText" text="同程度">
      <formula>NOT(ISERROR(SEARCH("同程度",J48)))</formula>
    </cfRule>
  </conditionalFormatting>
  <conditionalFormatting sqref="J48:J49">
    <cfRule type="containsText" dxfId="570" priority="1" operator="containsText" text="最新年度のみ減少">
      <formula>NOT(ISERROR(SEARCH("最新年度のみ減少",J48)))</formula>
    </cfRule>
    <cfRule type="containsText" dxfId="569" priority="2" operator="containsText" text="最新年度のみ増加">
      <formula>NOT(ISERROR(SEARCH("最新年度のみ増加",J48)))</formula>
    </cfRule>
  </conditionalFormatting>
  <conditionalFormatting sqref="J6">
    <cfRule type="containsText" dxfId="568" priority="85" operator="containsText" text="―">
      <formula>NOT(ISERROR(SEARCH("―",J6)))</formula>
    </cfRule>
    <cfRule type="containsText" dxfId="567" priority="86" operator="containsText" text="隔年で">
      <formula>NOT(ISERROR(SEARCH("隔年で",J6)))</formula>
    </cfRule>
    <cfRule type="containsText" dxfId="566" priority="87" operator="containsText" text="年度により">
      <formula>NOT(ISERROR(SEARCH("年度により",J6)))</formula>
    </cfRule>
    <cfRule type="containsText" dxfId="565" priority="88" operator="containsText" text="減少傾向">
      <formula>NOT(ISERROR(SEARCH("減少傾向",J6)))</formula>
    </cfRule>
    <cfRule type="containsText" dxfId="564" priority="89" operator="containsText" text="増加傾向">
      <formula>NOT(ISERROR(SEARCH("増加傾向",J6)))</formula>
    </cfRule>
    <cfRule type="containsText" dxfId="563" priority="90" operator="containsText" text="同程度">
      <formula>NOT(ISERROR(SEARCH("同程度",J6)))</formula>
    </cfRule>
  </conditionalFormatting>
  <conditionalFormatting sqref="J6:J7">
    <cfRule type="containsText" dxfId="562" priority="83" operator="containsText" text="最新年度のみ減少">
      <formula>NOT(ISERROR(SEARCH("最新年度のみ減少",J6)))</formula>
    </cfRule>
    <cfRule type="containsText" dxfId="561" priority="84" operator="containsText" text="最新年度のみ増加">
      <formula>NOT(ISERROR(SEARCH("最新年度のみ増加",J6)))</formula>
    </cfRule>
  </conditionalFormatting>
  <conditionalFormatting sqref="J8">
    <cfRule type="containsText" dxfId="560" priority="77" operator="containsText" text="―">
      <formula>NOT(ISERROR(SEARCH("―",J8)))</formula>
    </cfRule>
    <cfRule type="containsText" dxfId="559" priority="78" operator="containsText" text="隔年で">
      <formula>NOT(ISERROR(SEARCH("隔年で",J8)))</formula>
    </cfRule>
    <cfRule type="containsText" dxfId="558" priority="79" operator="containsText" text="年度により">
      <formula>NOT(ISERROR(SEARCH("年度により",J8)))</formula>
    </cfRule>
    <cfRule type="containsText" dxfId="557" priority="80" operator="containsText" text="減少傾向">
      <formula>NOT(ISERROR(SEARCH("減少傾向",J8)))</formula>
    </cfRule>
    <cfRule type="containsText" dxfId="556" priority="81" operator="containsText" text="増加傾向">
      <formula>NOT(ISERROR(SEARCH("増加傾向",J8)))</formula>
    </cfRule>
    <cfRule type="containsText" dxfId="555" priority="82" operator="containsText" text="同程度">
      <formula>NOT(ISERROR(SEARCH("同程度",J8)))</formula>
    </cfRule>
  </conditionalFormatting>
  <conditionalFormatting sqref="J8:J9">
    <cfRule type="containsText" dxfId="554" priority="75" operator="containsText" text="最新年度のみ減少">
      <formula>NOT(ISERROR(SEARCH("最新年度のみ減少",J8)))</formula>
    </cfRule>
    <cfRule type="containsText" dxfId="553" priority="76" operator="containsText" text="最新年度のみ増加">
      <formula>NOT(ISERROR(SEARCH("最新年度のみ増加",J8)))</formula>
    </cfRule>
  </conditionalFormatting>
  <conditionalFormatting sqref="F26:F29">
    <cfRule type="containsText" dxfId="552" priority="70" operator="containsText" text="無し">
      <formula>NOT(ISERROR(SEARCH("無し",F26)))</formula>
    </cfRule>
    <cfRule type="containsText" dxfId="551" priority="71" operator="containsText" text="変動">
      <formula>NOT(ISERROR(SEARCH("変動",F26)))</formula>
    </cfRule>
    <cfRule type="containsText" dxfId="550" priority="72" operator="containsText" text="減少">
      <formula>NOT(ISERROR(SEARCH("減少",F26)))</formula>
    </cfRule>
    <cfRule type="containsText" dxfId="549" priority="73" operator="containsText" text="増加">
      <formula>NOT(ISERROR(SEARCH("増加",F26)))</formula>
    </cfRule>
    <cfRule type="containsText" dxfId="548" priority="74" operator="containsText" text="安定">
      <formula>NOT(ISERROR(SEARCH("安定",F26)))</formula>
    </cfRule>
  </conditionalFormatting>
  <conditionalFormatting sqref="E26">
    <cfRule type="containsText" dxfId="547" priority="64" operator="containsText" text="―">
      <formula>NOT(ISERROR(SEARCH("―",E26)))</formula>
    </cfRule>
    <cfRule type="containsText" dxfId="546" priority="65" operator="containsText" text="隔年で">
      <formula>NOT(ISERROR(SEARCH("隔年で",E26)))</formula>
    </cfRule>
    <cfRule type="containsText" dxfId="545" priority="66" operator="containsText" text="年度により">
      <formula>NOT(ISERROR(SEARCH("年度により",E26)))</formula>
    </cfRule>
    <cfRule type="containsText" dxfId="544" priority="67" operator="containsText" text="減少傾向">
      <formula>NOT(ISERROR(SEARCH("減少傾向",E26)))</formula>
    </cfRule>
    <cfRule type="containsText" dxfId="543" priority="68" operator="containsText" text="増加傾向">
      <formula>NOT(ISERROR(SEARCH("増加傾向",E26)))</formula>
    </cfRule>
    <cfRule type="containsText" dxfId="542" priority="69" operator="containsText" text="同程度">
      <formula>NOT(ISERROR(SEARCH("同程度",E26)))</formula>
    </cfRule>
  </conditionalFormatting>
  <conditionalFormatting sqref="E26:E27">
    <cfRule type="containsText" dxfId="541" priority="62" operator="containsText" text="最新年度のみ減少">
      <formula>NOT(ISERROR(SEARCH("最新年度のみ減少",E26)))</formula>
    </cfRule>
    <cfRule type="containsText" dxfId="540" priority="63" operator="containsText" text="最新年度のみ増加">
      <formula>NOT(ISERROR(SEARCH("最新年度のみ増加",E26)))</formula>
    </cfRule>
  </conditionalFormatting>
  <conditionalFormatting sqref="E28">
    <cfRule type="containsText" dxfId="539" priority="56" operator="containsText" text="―">
      <formula>NOT(ISERROR(SEARCH("―",E28)))</formula>
    </cfRule>
    <cfRule type="containsText" dxfId="538" priority="57" operator="containsText" text="隔年で">
      <formula>NOT(ISERROR(SEARCH("隔年で",E28)))</formula>
    </cfRule>
    <cfRule type="containsText" dxfId="537" priority="58" operator="containsText" text="年度により">
      <formula>NOT(ISERROR(SEARCH("年度により",E28)))</formula>
    </cfRule>
    <cfRule type="containsText" dxfId="536" priority="59" operator="containsText" text="減少傾向">
      <formula>NOT(ISERROR(SEARCH("減少傾向",E28)))</formula>
    </cfRule>
    <cfRule type="containsText" dxfId="535" priority="60" operator="containsText" text="増加傾向">
      <formula>NOT(ISERROR(SEARCH("増加傾向",E28)))</formula>
    </cfRule>
    <cfRule type="containsText" dxfId="534" priority="61" operator="containsText" text="同程度">
      <formula>NOT(ISERROR(SEARCH("同程度",E28)))</formula>
    </cfRule>
  </conditionalFormatting>
  <conditionalFormatting sqref="E28:E29">
    <cfRule type="containsText" dxfId="533" priority="54" operator="containsText" text="最新年度のみ減少">
      <formula>NOT(ISERROR(SEARCH("最新年度のみ減少",E28)))</formula>
    </cfRule>
    <cfRule type="containsText" dxfId="532" priority="55" operator="containsText" text="最新年度のみ増加">
      <formula>NOT(ISERROR(SEARCH("最新年度のみ増加",E28)))</formula>
    </cfRule>
  </conditionalFormatting>
  <conditionalFormatting sqref="J26">
    <cfRule type="containsText" dxfId="531" priority="48" operator="containsText" text="―">
      <formula>NOT(ISERROR(SEARCH("―",J26)))</formula>
    </cfRule>
    <cfRule type="containsText" dxfId="530" priority="49" operator="containsText" text="隔年で">
      <formula>NOT(ISERROR(SEARCH("隔年で",J26)))</formula>
    </cfRule>
    <cfRule type="containsText" dxfId="529" priority="50" operator="containsText" text="年度により">
      <formula>NOT(ISERROR(SEARCH("年度により",J26)))</formula>
    </cfRule>
    <cfRule type="containsText" dxfId="528" priority="51" operator="containsText" text="減少傾向">
      <formula>NOT(ISERROR(SEARCH("減少傾向",J26)))</formula>
    </cfRule>
    <cfRule type="containsText" dxfId="527" priority="52" operator="containsText" text="増加傾向">
      <formula>NOT(ISERROR(SEARCH("増加傾向",J26)))</formula>
    </cfRule>
    <cfRule type="containsText" dxfId="526" priority="53" operator="containsText" text="同程度">
      <formula>NOT(ISERROR(SEARCH("同程度",J26)))</formula>
    </cfRule>
  </conditionalFormatting>
  <conditionalFormatting sqref="J26:J27">
    <cfRule type="containsText" dxfId="525" priority="46" operator="containsText" text="最新年度のみ減少">
      <formula>NOT(ISERROR(SEARCH("最新年度のみ減少",J26)))</formula>
    </cfRule>
    <cfRule type="containsText" dxfId="524" priority="47" operator="containsText" text="最新年度のみ増加">
      <formula>NOT(ISERROR(SEARCH("最新年度のみ増加",J26)))</formula>
    </cfRule>
  </conditionalFormatting>
  <conditionalFormatting sqref="J28">
    <cfRule type="containsText" dxfId="523" priority="40" operator="containsText" text="―">
      <formula>NOT(ISERROR(SEARCH("―",J28)))</formula>
    </cfRule>
    <cfRule type="containsText" dxfId="522" priority="41" operator="containsText" text="隔年で">
      <formula>NOT(ISERROR(SEARCH("隔年で",J28)))</formula>
    </cfRule>
    <cfRule type="containsText" dxfId="521" priority="42" operator="containsText" text="年度により">
      <formula>NOT(ISERROR(SEARCH("年度により",J28)))</formula>
    </cfRule>
    <cfRule type="containsText" dxfId="520" priority="43" operator="containsText" text="減少傾向">
      <formula>NOT(ISERROR(SEARCH("減少傾向",J28)))</formula>
    </cfRule>
    <cfRule type="containsText" dxfId="519" priority="44" operator="containsText" text="増加傾向">
      <formula>NOT(ISERROR(SEARCH("増加傾向",J28)))</formula>
    </cfRule>
    <cfRule type="containsText" dxfId="518" priority="45" operator="containsText" text="同程度">
      <formula>NOT(ISERROR(SEARCH("同程度",J28)))</formula>
    </cfRule>
  </conditionalFormatting>
  <conditionalFormatting sqref="J28:J29">
    <cfRule type="containsText" dxfId="517" priority="38" operator="containsText" text="最新年度のみ減少">
      <formula>NOT(ISERROR(SEARCH("最新年度のみ減少",J28)))</formula>
    </cfRule>
    <cfRule type="containsText" dxfId="516" priority="39" operator="containsText" text="最新年度のみ増加">
      <formula>NOT(ISERROR(SEARCH("最新年度のみ増加",J28)))</formula>
    </cfRule>
  </conditionalFormatting>
  <conditionalFormatting sqref="F46:F49">
    <cfRule type="containsText" dxfId="515" priority="33" operator="containsText" text="無し">
      <formula>NOT(ISERROR(SEARCH("無し",F46)))</formula>
    </cfRule>
    <cfRule type="containsText" dxfId="514" priority="34" operator="containsText" text="変動">
      <formula>NOT(ISERROR(SEARCH("変動",F46)))</formula>
    </cfRule>
    <cfRule type="containsText" dxfId="513" priority="35" operator="containsText" text="減少">
      <formula>NOT(ISERROR(SEARCH("減少",F46)))</formula>
    </cfRule>
    <cfRule type="containsText" dxfId="512" priority="36" operator="containsText" text="増加">
      <formula>NOT(ISERROR(SEARCH("増加",F46)))</formula>
    </cfRule>
    <cfRule type="containsText" dxfId="511" priority="37" operator="containsText" text="安定">
      <formula>NOT(ISERROR(SEARCH("安定",F46)))</formula>
    </cfRule>
  </conditionalFormatting>
  <conditionalFormatting sqref="E46">
    <cfRule type="containsText" dxfId="510" priority="27" operator="containsText" text="―">
      <formula>NOT(ISERROR(SEARCH("―",E46)))</formula>
    </cfRule>
    <cfRule type="containsText" dxfId="509" priority="28" operator="containsText" text="隔年で">
      <formula>NOT(ISERROR(SEARCH("隔年で",E46)))</formula>
    </cfRule>
    <cfRule type="containsText" dxfId="508" priority="29" operator="containsText" text="年度により">
      <formula>NOT(ISERROR(SEARCH("年度により",E46)))</formula>
    </cfRule>
    <cfRule type="containsText" dxfId="507" priority="30" operator="containsText" text="減少傾向">
      <formula>NOT(ISERROR(SEARCH("減少傾向",E46)))</formula>
    </cfRule>
    <cfRule type="containsText" dxfId="506" priority="31" operator="containsText" text="増加傾向">
      <formula>NOT(ISERROR(SEARCH("増加傾向",E46)))</formula>
    </cfRule>
    <cfRule type="containsText" dxfId="505" priority="32" operator="containsText" text="同程度">
      <formula>NOT(ISERROR(SEARCH("同程度",E46)))</formula>
    </cfRule>
  </conditionalFormatting>
  <conditionalFormatting sqref="E46:E47">
    <cfRule type="containsText" dxfId="504" priority="25" operator="containsText" text="最新年度のみ減少">
      <formula>NOT(ISERROR(SEARCH("最新年度のみ減少",E46)))</formula>
    </cfRule>
    <cfRule type="containsText" dxfId="503" priority="26" operator="containsText" text="最新年度のみ増加">
      <formula>NOT(ISERROR(SEARCH("最新年度のみ増加",E46)))</formula>
    </cfRule>
  </conditionalFormatting>
  <conditionalFormatting sqref="E48">
    <cfRule type="containsText" dxfId="502" priority="19" operator="containsText" text="―">
      <formula>NOT(ISERROR(SEARCH("―",E48)))</formula>
    </cfRule>
    <cfRule type="containsText" dxfId="501" priority="20" operator="containsText" text="隔年で">
      <formula>NOT(ISERROR(SEARCH("隔年で",E48)))</formula>
    </cfRule>
    <cfRule type="containsText" dxfId="500" priority="21" operator="containsText" text="年度により">
      <formula>NOT(ISERROR(SEARCH("年度により",E48)))</formula>
    </cfRule>
    <cfRule type="containsText" dxfId="499" priority="22" operator="containsText" text="減少傾向">
      <formula>NOT(ISERROR(SEARCH("減少傾向",E48)))</formula>
    </cfRule>
    <cfRule type="containsText" dxfId="498" priority="23" operator="containsText" text="増加傾向">
      <formula>NOT(ISERROR(SEARCH("増加傾向",E48)))</formula>
    </cfRule>
    <cfRule type="containsText" dxfId="497" priority="24" operator="containsText" text="同程度">
      <formula>NOT(ISERROR(SEARCH("同程度",E48)))</formula>
    </cfRule>
  </conditionalFormatting>
  <conditionalFormatting sqref="E48:E49">
    <cfRule type="containsText" dxfId="496" priority="17" operator="containsText" text="最新年度のみ減少">
      <formula>NOT(ISERROR(SEARCH("最新年度のみ減少",E48)))</formula>
    </cfRule>
    <cfRule type="containsText" dxfId="495" priority="18" operator="containsText" text="最新年度のみ増加">
      <formula>NOT(ISERROR(SEARCH("最新年度のみ増加",E48)))</formula>
    </cfRule>
  </conditionalFormatting>
  <conditionalFormatting sqref="J46">
    <cfRule type="containsText" dxfId="494" priority="11" operator="containsText" text="―">
      <formula>NOT(ISERROR(SEARCH("―",J46)))</formula>
    </cfRule>
    <cfRule type="containsText" dxfId="493" priority="12" operator="containsText" text="隔年で">
      <formula>NOT(ISERROR(SEARCH("隔年で",J46)))</formula>
    </cfRule>
    <cfRule type="containsText" dxfId="492" priority="13" operator="containsText" text="年度により">
      <formula>NOT(ISERROR(SEARCH("年度により",J46)))</formula>
    </cfRule>
    <cfRule type="containsText" dxfId="491" priority="14" operator="containsText" text="減少傾向">
      <formula>NOT(ISERROR(SEARCH("減少傾向",J46)))</formula>
    </cfRule>
    <cfRule type="containsText" dxfId="490" priority="15" operator="containsText" text="増加傾向">
      <formula>NOT(ISERROR(SEARCH("増加傾向",J46)))</formula>
    </cfRule>
    <cfRule type="containsText" dxfId="489" priority="16" operator="containsText" text="同程度">
      <formula>NOT(ISERROR(SEARCH("同程度",J46)))</formula>
    </cfRule>
  </conditionalFormatting>
  <conditionalFormatting sqref="J46:J47">
    <cfRule type="containsText" dxfId="488" priority="9" operator="containsText" text="最新年度のみ減少">
      <formula>NOT(ISERROR(SEARCH("最新年度のみ減少",J46)))</formula>
    </cfRule>
    <cfRule type="containsText" dxfId="487" priority="10" operator="containsText" text="最新年度のみ増加">
      <formula>NOT(ISERROR(SEARCH("最新年度のみ増加",J46)))</formula>
    </cfRule>
  </conditionalFormatting>
  <dataValidations count="1">
    <dataValidation type="list" allowBlank="1" showInputMessage="1" showErrorMessage="1" sqref="F6:F9" xr:uid="{00000000-0002-0000-0300-000000000000}">
      <formula1>$C$77:$C$80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56"/>
  <sheetViews>
    <sheetView showOutlineSymbols="0" showWhiteSpace="0" workbookViewId="0"/>
  </sheetViews>
  <sheetFormatPr defaultRowHeight="13.5" x14ac:dyDescent="0.15"/>
  <cols>
    <col min="1" max="1" width="0.625" style="15" customWidth="1"/>
    <col min="2" max="2" width="11.625" style="15" customWidth="1"/>
    <col min="3" max="3" width="11.25" style="15" customWidth="1"/>
    <col min="4" max="4" width="10" style="15" customWidth="1"/>
    <col min="5" max="5" width="12" style="15" customWidth="1"/>
    <col min="6" max="6" width="2.875" style="15" customWidth="1"/>
    <col min="7" max="7" width="11.625" style="15" customWidth="1"/>
    <col min="8" max="8" width="11.25" style="15" customWidth="1"/>
    <col min="9" max="9" width="10" style="15" customWidth="1"/>
    <col min="10" max="10" width="12" style="15" customWidth="1"/>
    <col min="11" max="11" width="0.625" style="1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8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L1" s="76" t="s">
        <v>281</v>
      </c>
    </row>
    <row r="2" spans="1:18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 s="3"/>
      <c r="B3" s="3" t="s">
        <v>295</v>
      </c>
      <c r="C3" s="3"/>
      <c r="D3"/>
      <c r="E3"/>
      <c r="F3"/>
      <c r="G3"/>
      <c r="H3"/>
      <c r="I3"/>
      <c r="J3"/>
    </row>
    <row r="4" spans="1:18" x14ac:dyDescent="0.15">
      <c r="A4" s="3"/>
      <c r="B4" s="13"/>
      <c r="C4" s="13"/>
      <c r="D4" s="13"/>
      <c r="E4" s="13"/>
      <c r="F4" s="13"/>
      <c r="G4" s="13"/>
      <c r="H4" s="13"/>
      <c r="I4" s="13"/>
      <c r="J4" s="13"/>
      <c r="K4" s="79"/>
    </row>
    <row r="5" spans="1:18" ht="18" customHeight="1" x14ac:dyDescent="0.15">
      <c r="B5" s="14" t="s">
        <v>2</v>
      </c>
      <c r="C5" s="7"/>
      <c r="D5" s="7"/>
      <c r="E5" s="7"/>
      <c r="F5" s="7"/>
      <c r="G5" s="7"/>
      <c r="H5" s="7"/>
      <c r="I5" s="7"/>
      <c r="J5" s="7"/>
      <c r="K5"/>
      <c r="L5"/>
      <c r="M5"/>
      <c r="N5"/>
      <c r="O5"/>
      <c r="P5"/>
      <c r="Q5"/>
      <c r="R5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AVERAGE('1.グラフデータ'!D85:H85)</f>
        <v>310.60000000000002</v>
      </c>
      <c r="E6" s="331" t="str">
        <f>'1.グラフデータ'!AD85</f>
        <v>年度により増減</v>
      </c>
      <c r="F6" s="79"/>
      <c r="G6" s="335" t="s">
        <v>482</v>
      </c>
      <c r="H6" s="81" t="s">
        <v>289</v>
      </c>
      <c r="I6" s="99">
        <f>AVERAGE('1.グラフデータ'!D86:H86)</f>
        <v>0.36780000000000002</v>
      </c>
      <c r="J6" s="331" t="str">
        <f>'1.グラフデータ'!AD86</f>
        <v>減少傾向⤵</v>
      </c>
      <c r="K6" s="79"/>
    </row>
    <row r="7" spans="1:18" s="10" customFormat="1" ht="17.25" customHeight="1" x14ac:dyDescent="0.15">
      <c r="A7" s="82"/>
      <c r="B7" s="334"/>
      <c r="C7" s="83" t="s">
        <v>291</v>
      </c>
      <c r="D7" s="96">
        <f>'1.グラフデータ'!H85-'1.グラフデータ'!D85</f>
        <v>25</v>
      </c>
      <c r="E7" s="332"/>
      <c r="F7" s="79"/>
      <c r="G7" s="336"/>
      <c r="H7" s="83" t="s">
        <v>291</v>
      </c>
      <c r="I7" s="85">
        <f>'1.グラフデータ'!H86-'1.グラフデータ'!D86</f>
        <v>-8.1999999999999962E-2</v>
      </c>
      <c r="J7" s="332"/>
      <c r="K7" s="79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8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8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8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8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8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8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8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8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8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8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8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8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8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8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8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80"/>
    </row>
    <row r="24" spans="1:18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8" ht="18" customHeight="1" x14ac:dyDescent="0.15">
      <c r="B25" s="14" t="s">
        <v>282</v>
      </c>
      <c r="C25" s="7"/>
      <c r="D25" s="7"/>
      <c r="E25" s="7"/>
      <c r="F25" s="7"/>
      <c r="G25" s="7"/>
      <c r="H25" s="7"/>
      <c r="I25" s="7"/>
      <c r="J25" s="7"/>
      <c r="K25"/>
      <c r="L25"/>
      <c r="M25"/>
      <c r="N25"/>
      <c r="O25"/>
      <c r="P25"/>
      <c r="Q25"/>
      <c r="R25"/>
    </row>
    <row r="26" spans="1:18" s="10" customFormat="1" ht="17.25" customHeight="1" x14ac:dyDescent="0.15">
      <c r="A26" s="82"/>
      <c r="B26" s="333" t="s">
        <v>288</v>
      </c>
      <c r="C26" s="81" t="s">
        <v>289</v>
      </c>
      <c r="D26" s="107">
        <f>AVERAGE('1.グラフデータ'!D92:H92)</f>
        <v>93623.8</v>
      </c>
      <c r="E26" s="331" t="str">
        <f>'1.グラフデータ'!AD92</f>
        <v>同程度で推移</v>
      </c>
      <c r="F26" s="79"/>
      <c r="G26" s="335" t="s">
        <v>482</v>
      </c>
      <c r="H26" s="81" t="s">
        <v>289</v>
      </c>
      <c r="I26" s="99">
        <f>AVERAGE('1.グラフデータ'!D93:H93)</f>
        <v>0.27579999999999999</v>
      </c>
      <c r="J26" s="331" t="str">
        <f>'1.グラフデータ'!AD93</f>
        <v>同程度で推移</v>
      </c>
      <c r="K26" s="79"/>
    </row>
    <row r="27" spans="1:18" s="10" customFormat="1" ht="17.25" customHeight="1" x14ac:dyDescent="0.15">
      <c r="A27" s="82"/>
      <c r="B27" s="334"/>
      <c r="C27" s="83" t="s">
        <v>291</v>
      </c>
      <c r="D27" s="108">
        <f>'1.グラフデータ'!H92-'1.グラフデータ'!D92</f>
        <v>-596</v>
      </c>
      <c r="E27" s="332"/>
      <c r="F27" s="79"/>
      <c r="G27" s="336"/>
      <c r="H27" s="83" t="s">
        <v>291</v>
      </c>
      <c r="I27" s="85">
        <f>'1.グラフデータ'!H93-'1.グラフデータ'!D93</f>
        <v>0</v>
      </c>
      <c r="J27" s="332"/>
      <c r="K27" s="79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8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8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8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8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8"/>
    </row>
    <row r="33" spans="1:11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8"/>
    </row>
    <row r="34" spans="1:11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8"/>
    </row>
    <row r="35" spans="1:11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8"/>
    </row>
    <row r="36" spans="1:11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8"/>
    </row>
    <row r="37" spans="1:11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8"/>
    </row>
    <row r="38" spans="1:11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8"/>
    </row>
    <row r="39" spans="1:1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8"/>
    </row>
    <row r="40" spans="1:1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8"/>
    </row>
    <row r="41" spans="1:1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80"/>
    </row>
    <row r="42" spans="1:11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9"/>
    </row>
    <row r="43" spans="1:11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9"/>
    </row>
    <row r="44" spans="1:11" ht="9" customHeight="1" x14ac:dyDescent="0.15">
      <c r="A44"/>
      <c r="B44"/>
      <c r="C44"/>
      <c r="D44"/>
      <c r="E44"/>
      <c r="F44"/>
      <c r="G44"/>
      <c r="H44"/>
      <c r="I44"/>
      <c r="J44"/>
      <c r="K44" s="78"/>
    </row>
    <row r="45" spans="1:1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486" priority="132" operator="containsText" text="無し">
      <formula>NOT(ISERROR(SEARCH("無し",#REF!)))</formula>
    </cfRule>
    <cfRule type="containsText" dxfId="485" priority="133" operator="containsText" text="変動">
      <formula>NOT(ISERROR(SEARCH("変動",#REF!)))</formula>
    </cfRule>
    <cfRule type="containsText" dxfId="484" priority="134" operator="containsText" text="減少">
      <formula>NOT(ISERROR(SEARCH("減少",#REF!)))</formula>
    </cfRule>
    <cfRule type="containsText" dxfId="483" priority="135" operator="containsText" text="増加">
      <formula>NOT(ISERROR(SEARCH("増加",#REF!)))</formula>
    </cfRule>
    <cfRule type="containsText" dxfId="482" priority="136" operator="containsText" text="安定">
      <formula>NOT(ISERROR(SEARCH("安定",#REF!)))</formula>
    </cfRule>
  </conditionalFormatting>
  <conditionalFormatting sqref="K42:K43">
    <cfRule type="containsText" dxfId="481" priority="103" operator="containsText" text="無し">
      <formula>NOT(ISERROR(SEARCH("無し",#REF!)))</formula>
    </cfRule>
    <cfRule type="containsText" dxfId="480" priority="104" operator="containsText" text="変動">
      <formula>NOT(ISERROR(SEARCH("変動",#REF!)))</formula>
    </cfRule>
    <cfRule type="containsText" dxfId="479" priority="105" operator="containsText" text="減少">
      <formula>NOT(ISERROR(SEARCH("減少",#REF!)))</formula>
    </cfRule>
    <cfRule type="containsText" dxfId="478" priority="106" operator="containsText" text="増加">
      <formula>NOT(ISERROR(SEARCH("増加",#REF!)))</formula>
    </cfRule>
    <cfRule type="containsText" dxfId="477" priority="107" operator="containsText" text="安定">
      <formula>NOT(ISERROR(SEARCH("安定",#REF!)))</formula>
    </cfRule>
  </conditionalFormatting>
  <conditionalFormatting sqref="E6">
    <cfRule type="containsText" dxfId="476" priority="27" operator="containsText" text="―">
      <formula>NOT(ISERROR(SEARCH("―",E6)))</formula>
    </cfRule>
    <cfRule type="containsText" dxfId="475" priority="28" operator="containsText" text="隔年で">
      <formula>NOT(ISERROR(SEARCH("隔年で",E6)))</formula>
    </cfRule>
    <cfRule type="containsText" dxfId="474" priority="29" operator="containsText" text="年度により">
      <formula>NOT(ISERROR(SEARCH("年度により",E6)))</formula>
    </cfRule>
    <cfRule type="containsText" dxfId="473" priority="30" operator="containsText" text="減少傾向">
      <formula>NOT(ISERROR(SEARCH("減少傾向",E6)))</formula>
    </cfRule>
    <cfRule type="containsText" dxfId="472" priority="31" operator="containsText" text="増加傾向">
      <formula>NOT(ISERROR(SEARCH("増加傾向",E6)))</formula>
    </cfRule>
    <cfRule type="containsText" dxfId="471" priority="32" operator="containsText" text="同程度">
      <formula>NOT(ISERROR(SEARCH("同程度",E6)))</formula>
    </cfRule>
  </conditionalFormatting>
  <conditionalFormatting sqref="E6:E7">
    <cfRule type="containsText" dxfId="470" priority="25" operator="containsText" text="最新年度のみ減少">
      <formula>NOT(ISERROR(SEARCH("最新年度のみ減少",E6)))</formula>
    </cfRule>
    <cfRule type="containsText" dxfId="469" priority="26" operator="containsText" text="最新年度のみ増加">
      <formula>NOT(ISERROR(SEARCH("最新年度のみ増加",E6)))</formula>
    </cfRule>
  </conditionalFormatting>
  <conditionalFormatting sqref="J6">
    <cfRule type="containsText" dxfId="468" priority="19" operator="containsText" text="―">
      <formula>NOT(ISERROR(SEARCH("―",J6)))</formula>
    </cfRule>
    <cfRule type="containsText" dxfId="467" priority="20" operator="containsText" text="隔年で">
      <formula>NOT(ISERROR(SEARCH("隔年で",J6)))</formula>
    </cfRule>
    <cfRule type="containsText" dxfId="466" priority="21" operator="containsText" text="年度により">
      <formula>NOT(ISERROR(SEARCH("年度により",J6)))</formula>
    </cfRule>
    <cfRule type="containsText" dxfId="465" priority="22" operator="containsText" text="減少傾向">
      <formula>NOT(ISERROR(SEARCH("減少傾向",J6)))</formula>
    </cfRule>
    <cfRule type="containsText" dxfId="464" priority="23" operator="containsText" text="増加傾向">
      <formula>NOT(ISERROR(SEARCH("増加傾向",J6)))</formula>
    </cfRule>
    <cfRule type="containsText" dxfId="463" priority="24" operator="containsText" text="同程度">
      <formula>NOT(ISERROR(SEARCH("同程度",J6)))</formula>
    </cfRule>
  </conditionalFormatting>
  <conditionalFormatting sqref="J6:J7">
    <cfRule type="containsText" dxfId="462" priority="17" operator="containsText" text="最新年度のみ減少">
      <formula>NOT(ISERROR(SEARCH("最新年度のみ減少",J6)))</formula>
    </cfRule>
    <cfRule type="containsText" dxfId="461" priority="18" operator="containsText" text="最新年度のみ増加">
      <formula>NOT(ISERROR(SEARCH("最新年度のみ増加",J6)))</formula>
    </cfRule>
  </conditionalFormatting>
  <conditionalFormatting sqref="E26">
    <cfRule type="containsText" dxfId="460" priority="11" operator="containsText" text="―">
      <formula>NOT(ISERROR(SEARCH("―",E26)))</formula>
    </cfRule>
    <cfRule type="containsText" dxfId="459" priority="12" operator="containsText" text="隔年で">
      <formula>NOT(ISERROR(SEARCH("隔年で",E26)))</formula>
    </cfRule>
    <cfRule type="containsText" dxfId="458" priority="13" operator="containsText" text="年度により">
      <formula>NOT(ISERROR(SEARCH("年度により",E26)))</formula>
    </cfRule>
    <cfRule type="containsText" dxfId="457" priority="14" operator="containsText" text="減少傾向">
      <formula>NOT(ISERROR(SEARCH("減少傾向",E26)))</formula>
    </cfRule>
    <cfRule type="containsText" dxfId="456" priority="15" operator="containsText" text="増加傾向">
      <formula>NOT(ISERROR(SEARCH("増加傾向",E26)))</formula>
    </cfRule>
    <cfRule type="containsText" dxfId="455" priority="16" operator="containsText" text="同程度">
      <formula>NOT(ISERROR(SEARCH("同程度",E26)))</formula>
    </cfRule>
  </conditionalFormatting>
  <conditionalFormatting sqref="E26:E27">
    <cfRule type="containsText" dxfId="454" priority="9" operator="containsText" text="最新年度のみ減少">
      <formula>NOT(ISERROR(SEARCH("最新年度のみ減少",E26)))</formula>
    </cfRule>
    <cfRule type="containsText" dxfId="453" priority="10" operator="containsText" text="最新年度のみ増加">
      <formula>NOT(ISERROR(SEARCH("最新年度のみ増加",E26)))</formula>
    </cfRule>
  </conditionalFormatting>
  <conditionalFormatting sqref="J26">
    <cfRule type="containsText" dxfId="452" priority="3" operator="containsText" text="―">
      <formula>NOT(ISERROR(SEARCH("―",J26)))</formula>
    </cfRule>
    <cfRule type="containsText" dxfId="451" priority="4" operator="containsText" text="隔年で">
      <formula>NOT(ISERROR(SEARCH("隔年で",J26)))</formula>
    </cfRule>
    <cfRule type="containsText" dxfId="450" priority="5" operator="containsText" text="年度により">
      <formula>NOT(ISERROR(SEARCH("年度により",J26)))</formula>
    </cfRule>
    <cfRule type="containsText" dxfId="449" priority="6" operator="containsText" text="減少傾向">
      <formula>NOT(ISERROR(SEARCH("減少傾向",J26)))</formula>
    </cfRule>
    <cfRule type="containsText" dxfId="448" priority="7" operator="containsText" text="増加傾向">
      <formula>NOT(ISERROR(SEARCH("増加傾向",J26)))</formula>
    </cfRule>
    <cfRule type="containsText" dxfId="447" priority="8" operator="containsText" text="同程度">
      <formula>NOT(ISERROR(SEARCH("同程度",J26)))</formula>
    </cfRule>
  </conditionalFormatting>
  <conditionalFormatting sqref="J26:J27">
    <cfRule type="containsText" dxfId="446" priority="1" operator="containsText" text="最新年度のみ減少">
      <formula>NOT(ISERROR(SEARCH("最新年度のみ減少",J26)))</formula>
    </cfRule>
    <cfRule type="containsText" dxfId="445" priority="2" operator="containsText" text="最新年度のみ増加">
      <formula>NOT(ISERROR(SEARCH("最新年度のみ増加",J26)))</formula>
    </cfRule>
  </conditionalFormatting>
  <dataValidations disablePrompts="1" count="3">
    <dataValidation type="list" allowBlank="1" showInputMessage="1" showErrorMessage="1" sqref="K6:K7 F6:F7" xr:uid="{00000000-0002-0000-0400-000000000000}">
      <formula1>$C$38:$C$40</formula1>
    </dataValidation>
    <dataValidation type="list" allowBlank="1" showInputMessage="1" showErrorMessage="1" sqref="K4:K5" xr:uid="{00000000-0002-0000-0400-000001000000}">
      <formula1>#REF!</formula1>
    </dataValidation>
    <dataValidation type="list" allowBlank="1" showInputMessage="1" showErrorMessage="1" sqref="K26:K27 F26:F27" xr:uid="{00000000-0002-0000-0400-000002000000}">
      <formula1>$C$44:$C$46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showOutlineSymbols="0" showWhiteSpace="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2" ht="24" customHeight="1" thickBot="1" x14ac:dyDescent="0.2">
      <c r="A1" s="3" t="s">
        <v>3</v>
      </c>
      <c r="B1" s="3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2" ht="24" customHeight="1" x14ac:dyDescent="0.15">
      <c r="A2" s="3" t="s">
        <v>292</v>
      </c>
      <c r="B2" s="3"/>
      <c r="C2" s="14"/>
      <c r="D2" s="15"/>
      <c r="E2" s="15"/>
      <c r="F2" s="15"/>
      <c r="G2" s="15"/>
      <c r="H2" s="15"/>
      <c r="I2" s="15"/>
      <c r="J2" s="15"/>
      <c r="K2" s="15"/>
    </row>
    <row r="3" spans="1:12" ht="24" customHeight="1" x14ac:dyDescent="0.15">
      <c r="A3" s="3"/>
      <c r="B3" s="14" t="s">
        <v>316</v>
      </c>
      <c r="C3" s="14"/>
      <c r="D3" s="15"/>
      <c r="E3" s="15"/>
      <c r="F3" s="15"/>
      <c r="G3" s="15"/>
      <c r="H3" s="15"/>
      <c r="I3" s="15"/>
      <c r="J3" s="15"/>
      <c r="K3" s="15"/>
    </row>
    <row r="4" spans="1:12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2" s="10" customFormat="1" ht="18" customHeight="1" x14ac:dyDescent="0.15">
      <c r="A5" s="80"/>
      <c r="B5" s="14" t="s">
        <v>318</v>
      </c>
      <c r="C5" s="80"/>
      <c r="D5" s="80"/>
      <c r="E5" s="80"/>
      <c r="F5" s="80"/>
      <c r="G5" s="14"/>
      <c r="H5" s="80"/>
      <c r="I5" s="80"/>
      <c r="J5" s="80"/>
      <c r="K5" s="80"/>
    </row>
    <row r="6" spans="1:12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AVERAGE('1.グラフデータ'!D99:H99)</f>
        <v>1104.1200000000003</v>
      </c>
      <c r="E6" s="331" t="str">
        <f>'1.グラフデータ'!AD99</f>
        <v>同程度で推移</v>
      </c>
      <c r="F6" s="79"/>
      <c r="G6" s="335" t="s">
        <v>482</v>
      </c>
      <c r="H6" s="81" t="s">
        <v>289</v>
      </c>
      <c r="I6" s="84">
        <f>AVERAGE('1.グラフデータ'!D100:H100)</f>
        <v>0.27579999999999999</v>
      </c>
      <c r="J6" s="331" t="str">
        <f>'1.グラフデータ'!AD100</f>
        <v>同程度で推移</v>
      </c>
      <c r="K6" s="79"/>
    </row>
    <row r="7" spans="1:12" s="10" customFormat="1" ht="17.25" customHeight="1" x14ac:dyDescent="0.15">
      <c r="A7" s="82"/>
      <c r="B7" s="334"/>
      <c r="C7" s="83" t="s">
        <v>291</v>
      </c>
      <c r="D7" s="96">
        <f>'1.グラフデータ'!H99-'1.グラフデータ'!D99</f>
        <v>6.0999999999999091</v>
      </c>
      <c r="E7" s="332"/>
      <c r="F7" s="79"/>
      <c r="G7" s="336"/>
      <c r="H7" s="83" t="s">
        <v>291</v>
      </c>
      <c r="I7" s="85">
        <f>'1.グラフデータ'!H100-'1.グラフデータ'!D100</f>
        <v>0</v>
      </c>
      <c r="J7" s="332"/>
      <c r="K7" s="79"/>
    </row>
    <row r="8" spans="1:12" s="10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10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10" customFormat="1" ht="18.75" customHeight="1" x14ac:dyDescent="0.15">
      <c r="A25" s="80"/>
      <c r="B25" s="14" t="s">
        <v>351</v>
      </c>
      <c r="C25" s="80"/>
      <c r="D25" s="80"/>
      <c r="E25" s="80"/>
      <c r="F25" s="80"/>
      <c r="G25" s="14"/>
      <c r="H25" s="80"/>
      <c r="I25" s="80"/>
      <c r="J25" s="80"/>
      <c r="K25" s="80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86">
        <f>AVERAGE('1.グラフデータ'!D107:H107)</f>
        <v>763.9</v>
      </c>
      <c r="E26" s="331" t="str">
        <f>'1.グラフデータ'!AD107</f>
        <v>増加傾向⤴</v>
      </c>
      <c r="F26" s="79"/>
      <c r="G26" s="335" t="s">
        <v>482</v>
      </c>
      <c r="H26" s="81" t="s">
        <v>289</v>
      </c>
      <c r="I26" s="84">
        <f>AVERAGE('1.グラフデータ'!D108:H108)</f>
        <v>0.2432</v>
      </c>
      <c r="J26" s="331" t="str">
        <f>'1.グラフデータ'!AD108</f>
        <v>同程度で推移</v>
      </c>
      <c r="K26" s="79"/>
    </row>
    <row r="27" spans="1:11" s="10" customFormat="1" ht="17.25" customHeight="1" x14ac:dyDescent="0.15">
      <c r="A27" s="82"/>
      <c r="B27" s="334"/>
      <c r="C27" s="83" t="s">
        <v>291</v>
      </c>
      <c r="D27" s="96">
        <f>'1.グラフデータ'!H107-'1.グラフデータ'!D107</f>
        <v>37.5</v>
      </c>
      <c r="E27" s="332"/>
      <c r="F27" s="79"/>
      <c r="G27" s="336"/>
      <c r="H27" s="83" t="s">
        <v>291</v>
      </c>
      <c r="I27" s="85">
        <f>'1.グラフデータ'!H108-'1.グラフデータ'!D108</f>
        <v>6.0000000000000053E-3</v>
      </c>
      <c r="J27" s="332"/>
      <c r="K27" s="79"/>
    </row>
    <row r="28" spans="1:11" s="10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10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10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10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10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10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10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10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10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10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10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10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10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10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10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10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10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10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10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10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10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10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10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10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10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10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10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10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10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10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10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10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10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10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10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10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10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10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10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10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10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10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10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10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10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10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10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10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10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10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10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10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10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10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10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10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444" priority="155" operator="containsText" text="無し">
      <formula>NOT(ISERROR(SEARCH("無し",K6)))</formula>
    </cfRule>
    <cfRule type="containsText" dxfId="443" priority="156" operator="containsText" text="変動">
      <formula>NOT(ISERROR(SEARCH("変動",K6)))</formula>
    </cfRule>
    <cfRule type="containsText" dxfId="442" priority="157" operator="containsText" text="減少">
      <formula>NOT(ISERROR(SEARCH("減少",K6)))</formula>
    </cfRule>
    <cfRule type="containsText" dxfId="441" priority="158" operator="containsText" text="増加">
      <formula>NOT(ISERROR(SEARCH("増加",K6)))</formula>
    </cfRule>
    <cfRule type="containsText" dxfId="440" priority="159" operator="containsText" text="安定">
      <formula>NOT(ISERROR(SEARCH("安定",K6)))</formula>
    </cfRule>
  </conditionalFormatting>
  <conditionalFormatting sqref="F6:F7">
    <cfRule type="containsText" dxfId="439" priority="67" operator="containsText" text="無し">
      <formula>NOT(ISERROR(SEARCH("無し",F6)))</formula>
    </cfRule>
    <cfRule type="containsText" dxfId="438" priority="68" operator="containsText" text="変動">
      <formula>NOT(ISERROR(SEARCH("変動",F6)))</formula>
    </cfRule>
    <cfRule type="containsText" dxfId="437" priority="69" operator="containsText" text="減少">
      <formula>NOT(ISERROR(SEARCH("減少",F6)))</formula>
    </cfRule>
    <cfRule type="containsText" dxfId="436" priority="70" operator="containsText" text="増加">
      <formula>NOT(ISERROR(SEARCH("増加",F6)))</formula>
    </cfRule>
    <cfRule type="containsText" dxfId="435" priority="71" operator="containsText" text="安定">
      <formula>NOT(ISERROR(SEARCH("安定",F6)))</formula>
    </cfRule>
  </conditionalFormatting>
  <conditionalFormatting sqref="E6">
    <cfRule type="containsText" dxfId="434" priority="32" operator="containsText" text="―">
      <formula>NOT(ISERROR(SEARCH("―",E6)))</formula>
    </cfRule>
    <cfRule type="containsText" dxfId="433" priority="33" operator="containsText" text="隔年で">
      <formula>NOT(ISERROR(SEARCH("隔年で",E6)))</formula>
    </cfRule>
    <cfRule type="containsText" dxfId="432" priority="34" operator="containsText" text="年度により">
      <formula>NOT(ISERROR(SEARCH("年度により",E6)))</formula>
    </cfRule>
    <cfRule type="containsText" dxfId="431" priority="35" operator="containsText" text="減少傾向">
      <formula>NOT(ISERROR(SEARCH("減少傾向",E6)))</formula>
    </cfRule>
    <cfRule type="containsText" dxfId="430" priority="36" operator="containsText" text="増加傾向">
      <formula>NOT(ISERROR(SEARCH("増加傾向",E6)))</formula>
    </cfRule>
    <cfRule type="containsText" dxfId="429" priority="37" operator="containsText" text="同程度">
      <formula>NOT(ISERROR(SEARCH("同程度",E6)))</formula>
    </cfRule>
  </conditionalFormatting>
  <conditionalFormatting sqref="E6:E7">
    <cfRule type="containsText" dxfId="428" priority="30" operator="containsText" text="最新年度のみ減少">
      <formula>NOT(ISERROR(SEARCH("最新年度のみ減少",E6)))</formula>
    </cfRule>
    <cfRule type="containsText" dxfId="427" priority="31" operator="containsText" text="最新年度のみ増加">
      <formula>NOT(ISERROR(SEARCH("最新年度のみ増加",E6)))</formula>
    </cfRule>
  </conditionalFormatting>
  <conditionalFormatting sqref="J6">
    <cfRule type="containsText" dxfId="426" priority="24" operator="containsText" text="―">
      <formula>NOT(ISERROR(SEARCH("―",J6)))</formula>
    </cfRule>
    <cfRule type="containsText" dxfId="425" priority="25" operator="containsText" text="隔年で">
      <formula>NOT(ISERROR(SEARCH("隔年で",J6)))</formula>
    </cfRule>
    <cfRule type="containsText" dxfId="424" priority="26" operator="containsText" text="年度により">
      <formula>NOT(ISERROR(SEARCH("年度により",J6)))</formula>
    </cfRule>
    <cfRule type="containsText" dxfId="423" priority="27" operator="containsText" text="減少傾向">
      <formula>NOT(ISERROR(SEARCH("減少傾向",J6)))</formula>
    </cfRule>
    <cfRule type="containsText" dxfId="422" priority="28" operator="containsText" text="増加傾向">
      <formula>NOT(ISERROR(SEARCH("増加傾向",J6)))</formula>
    </cfRule>
    <cfRule type="containsText" dxfId="421" priority="29" operator="containsText" text="同程度">
      <formula>NOT(ISERROR(SEARCH("同程度",J6)))</formula>
    </cfRule>
  </conditionalFormatting>
  <conditionalFormatting sqref="J6:J7">
    <cfRule type="containsText" dxfId="420" priority="22" operator="containsText" text="最新年度のみ減少">
      <formula>NOT(ISERROR(SEARCH("最新年度のみ減少",J6)))</formula>
    </cfRule>
    <cfRule type="containsText" dxfId="419" priority="23" operator="containsText" text="最新年度のみ増加">
      <formula>NOT(ISERROR(SEARCH("最新年度のみ増加",J6)))</formula>
    </cfRule>
  </conditionalFormatting>
  <conditionalFormatting sqref="F26:F27">
    <cfRule type="containsText" dxfId="418" priority="17" operator="containsText" text="無し">
      <formula>NOT(ISERROR(SEARCH("無し",F26)))</formula>
    </cfRule>
    <cfRule type="containsText" dxfId="417" priority="18" operator="containsText" text="変動">
      <formula>NOT(ISERROR(SEARCH("変動",F26)))</formula>
    </cfRule>
    <cfRule type="containsText" dxfId="416" priority="19" operator="containsText" text="減少">
      <formula>NOT(ISERROR(SEARCH("減少",F26)))</formula>
    </cfRule>
    <cfRule type="containsText" dxfId="415" priority="20" operator="containsText" text="増加">
      <formula>NOT(ISERROR(SEARCH("増加",F26)))</formula>
    </cfRule>
    <cfRule type="containsText" dxfId="414" priority="21" operator="containsText" text="安定">
      <formula>NOT(ISERROR(SEARCH("安定",F26)))</formula>
    </cfRule>
  </conditionalFormatting>
  <conditionalFormatting sqref="E26">
    <cfRule type="containsText" dxfId="413" priority="11" operator="containsText" text="―">
      <formula>NOT(ISERROR(SEARCH("―",E26)))</formula>
    </cfRule>
    <cfRule type="containsText" dxfId="412" priority="12" operator="containsText" text="隔年で">
      <formula>NOT(ISERROR(SEARCH("隔年で",E26)))</formula>
    </cfRule>
    <cfRule type="containsText" dxfId="411" priority="13" operator="containsText" text="年度により">
      <formula>NOT(ISERROR(SEARCH("年度により",E26)))</formula>
    </cfRule>
    <cfRule type="containsText" dxfId="410" priority="14" operator="containsText" text="減少傾向">
      <formula>NOT(ISERROR(SEARCH("減少傾向",E26)))</formula>
    </cfRule>
    <cfRule type="containsText" dxfId="409" priority="15" operator="containsText" text="増加傾向">
      <formula>NOT(ISERROR(SEARCH("増加傾向",E26)))</formula>
    </cfRule>
    <cfRule type="containsText" dxfId="408" priority="16" operator="containsText" text="同程度">
      <formula>NOT(ISERROR(SEARCH("同程度",E26)))</formula>
    </cfRule>
  </conditionalFormatting>
  <conditionalFormatting sqref="E26:E27">
    <cfRule type="containsText" dxfId="407" priority="9" operator="containsText" text="最新年度のみ減少">
      <formula>NOT(ISERROR(SEARCH("最新年度のみ減少",E26)))</formula>
    </cfRule>
    <cfRule type="containsText" dxfId="406" priority="10" operator="containsText" text="最新年度のみ増加">
      <formula>NOT(ISERROR(SEARCH("最新年度のみ増加",E26)))</formula>
    </cfRule>
  </conditionalFormatting>
  <conditionalFormatting sqref="J26">
    <cfRule type="containsText" dxfId="405" priority="3" operator="containsText" text="―">
      <formula>NOT(ISERROR(SEARCH("―",J26)))</formula>
    </cfRule>
    <cfRule type="containsText" dxfId="404" priority="4" operator="containsText" text="隔年で">
      <formula>NOT(ISERROR(SEARCH("隔年で",J26)))</formula>
    </cfRule>
    <cfRule type="containsText" dxfId="403" priority="5" operator="containsText" text="年度により">
      <formula>NOT(ISERROR(SEARCH("年度により",J26)))</formula>
    </cfRule>
    <cfRule type="containsText" dxfId="402" priority="6" operator="containsText" text="減少傾向">
      <formula>NOT(ISERROR(SEARCH("減少傾向",J26)))</formula>
    </cfRule>
    <cfRule type="containsText" dxfId="401" priority="7" operator="containsText" text="増加傾向">
      <formula>NOT(ISERROR(SEARCH("増加傾向",J26)))</formula>
    </cfRule>
    <cfRule type="containsText" dxfId="400" priority="8" operator="containsText" text="同程度">
      <formula>NOT(ISERROR(SEARCH("同程度",J26)))</formula>
    </cfRule>
  </conditionalFormatting>
  <conditionalFormatting sqref="J26:J27">
    <cfRule type="containsText" dxfId="399" priority="1" operator="containsText" text="最新年度のみ減少">
      <formula>NOT(ISERROR(SEARCH("最新年度のみ減少",J26)))</formula>
    </cfRule>
    <cfRule type="containsText" dxfId="398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26:F27 F6:F7" xr:uid="{00000000-0002-0000-0500-000000000000}">
      <formula1>$C$49:$C$52</formula1>
    </dataValidation>
    <dataValidation type="list" allowBlank="1" showInputMessage="1" showErrorMessage="1" sqref="J7 E27 J27" xr:uid="{00000000-0002-0000-0500-000001000000}">
      <formula1>$Y$2:$Y$6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'1.グラフデータ'!$AI$2:$AI$9</xm:f>
          </x14:formula1>
          <xm:sqref>E7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89"/>
  <sheetViews>
    <sheetView showOutlineSymbols="0" showWhiteSpace="0" workbookViewId="0">
      <selection activeCell="M58" sqref="M58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2" ht="24" customHeight="1" thickBot="1" x14ac:dyDescent="0.2">
      <c r="A1" s="14" t="s">
        <v>3</v>
      </c>
      <c r="B1" s="14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2" ht="24" customHeight="1" x14ac:dyDescent="0.15">
      <c r="A2" s="14" t="s">
        <v>292</v>
      </c>
      <c r="B2" s="14"/>
      <c r="C2" s="14"/>
      <c r="D2" s="15"/>
      <c r="E2" s="15"/>
      <c r="F2" s="15"/>
      <c r="G2" s="15"/>
      <c r="H2" s="15"/>
      <c r="I2" s="15"/>
      <c r="J2" s="15"/>
      <c r="K2" s="15"/>
    </row>
    <row r="3" spans="1:12" ht="24" customHeight="1" x14ac:dyDescent="0.15">
      <c r="A3" s="14"/>
      <c r="B3" s="14" t="s">
        <v>310</v>
      </c>
      <c r="C3" s="14"/>
      <c r="D3" s="15"/>
      <c r="E3" s="15"/>
      <c r="F3" s="15"/>
      <c r="G3" s="15"/>
      <c r="H3" s="15"/>
      <c r="I3" s="15"/>
      <c r="J3" s="15"/>
      <c r="K3" s="15"/>
    </row>
    <row r="4" spans="1:12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2" s="10" customFormat="1" ht="18" customHeight="1" x14ac:dyDescent="0.15">
      <c r="A5" s="80" t="s">
        <v>11</v>
      </c>
      <c r="B5" s="14" t="s">
        <v>302</v>
      </c>
      <c r="C5" s="80"/>
      <c r="D5" s="80"/>
      <c r="E5" s="80"/>
      <c r="F5" s="80"/>
      <c r="G5" s="14" t="s">
        <v>352</v>
      </c>
      <c r="H5" s="80"/>
      <c r="I5" s="80"/>
      <c r="J5" s="80"/>
      <c r="K5" s="80"/>
    </row>
    <row r="6" spans="1:12" s="10" customFormat="1" ht="17.25" customHeight="1" x14ac:dyDescent="0.15">
      <c r="A6" s="82"/>
      <c r="B6" s="333" t="s">
        <v>288</v>
      </c>
      <c r="C6" s="81" t="s">
        <v>289</v>
      </c>
      <c r="D6" s="111">
        <f ca="1">AVERAGE('1.グラフデータ'!D117:H117)</f>
        <v>15.6</v>
      </c>
      <c r="E6" s="331" t="str">
        <f>'1.グラフデータ'!AD117</f>
        <v>最新年度のみ減少</v>
      </c>
      <c r="F6" s="79"/>
      <c r="G6" s="333" t="s">
        <v>288</v>
      </c>
      <c r="H6" s="81" t="s">
        <v>289</v>
      </c>
      <c r="I6" s="111">
        <f ca="1">AVERAGE('1.グラフデータ'!D124:H124)</f>
        <v>14.8</v>
      </c>
      <c r="J6" s="331" t="str">
        <f>'1.グラフデータ'!AD124</f>
        <v>減少傾向⤵</v>
      </c>
      <c r="K6" s="79"/>
    </row>
    <row r="7" spans="1:12" s="10" customFormat="1" ht="17.25" customHeight="1" x14ac:dyDescent="0.15">
      <c r="A7" s="82"/>
      <c r="B7" s="334"/>
      <c r="C7" s="83" t="s">
        <v>291</v>
      </c>
      <c r="D7" s="108">
        <f ca="1">'1.グラフデータ'!H117-'1.グラフデータ'!D117</f>
        <v>4</v>
      </c>
      <c r="E7" s="332"/>
      <c r="F7" s="79"/>
      <c r="G7" s="334"/>
      <c r="H7" s="83" t="s">
        <v>291</v>
      </c>
      <c r="I7" s="108">
        <f ca="1">'1.グラフデータ'!H124-'1.グラフデータ'!D124</f>
        <v>-21</v>
      </c>
      <c r="J7" s="332"/>
      <c r="K7" s="79"/>
    </row>
    <row r="8" spans="1:12" s="10" customFormat="1" ht="17.25" customHeight="1" x14ac:dyDescent="0.15">
      <c r="A8" s="82"/>
      <c r="B8" s="335" t="s">
        <v>482</v>
      </c>
      <c r="C8" s="81" t="s">
        <v>289</v>
      </c>
      <c r="D8" s="84">
        <f ca="1">AVERAGE('1.グラフデータ'!D118:H118)</f>
        <v>0.53360000000000007</v>
      </c>
      <c r="E8" s="331" t="str">
        <f>'1.グラフデータ'!AD118</f>
        <v>年度により増減</v>
      </c>
      <c r="F8" s="79"/>
      <c r="G8" s="335" t="s">
        <v>482</v>
      </c>
      <c r="H8" s="84" t="s">
        <v>289</v>
      </c>
      <c r="I8" s="84">
        <f ca="1">AVERAGE('1.グラフデータ'!D125:H125)</f>
        <v>0.52500000000000002</v>
      </c>
      <c r="J8" s="331" t="str">
        <f>'1.グラフデータ'!AD125</f>
        <v>増加傾向⤴</v>
      </c>
      <c r="K8" s="79"/>
    </row>
    <row r="9" spans="1:12" s="10" customFormat="1" ht="17.25" customHeight="1" x14ac:dyDescent="0.15">
      <c r="A9" s="82"/>
      <c r="B9" s="336"/>
      <c r="C9" s="83" t="s">
        <v>291</v>
      </c>
      <c r="D9" s="85">
        <f ca="1">'1.グラフデータ'!H118-'1.グラフデータ'!D118</f>
        <v>-0.33899999999999997</v>
      </c>
      <c r="E9" s="332"/>
      <c r="F9" s="79"/>
      <c r="G9" s="336"/>
      <c r="H9" s="83" t="s">
        <v>291</v>
      </c>
      <c r="I9" s="85">
        <f ca="1">'1.グラフデータ'!H125-'1.グラフデータ'!D125</f>
        <v>0.59099999999999997</v>
      </c>
      <c r="J9" s="332"/>
      <c r="K9" s="79"/>
    </row>
    <row r="10" spans="1:12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10" customFormat="1" ht="18.75" customHeight="1" x14ac:dyDescent="0.15">
      <c r="A25" s="80"/>
      <c r="B25" s="14" t="s">
        <v>303</v>
      </c>
      <c r="C25" s="80"/>
      <c r="D25" s="80"/>
      <c r="E25" s="80"/>
      <c r="F25" s="80"/>
      <c r="G25" s="14" t="s">
        <v>304</v>
      </c>
      <c r="H25" s="80"/>
      <c r="I25" s="80"/>
      <c r="J25" s="80"/>
      <c r="K25" s="80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111">
        <f ca="1">AVERAGE('1.グラフデータ'!D131:H131)</f>
        <v>123</v>
      </c>
      <c r="E26" s="331" t="str">
        <f>'1.グラフデータ'!AD131</f>
        <v>増加傾向⤴</v>
      </c>
      <c r="F26" s="79"/>
      <c r="G26" s="333" t="s">
        <v>288</v>
      </c>
      <c r="H26" s="81" t="s">
        <v>289</v>
      </c>
      <c r="I26" s="111">
        <f ca="1">AVERAGE('1.グラフデータ'!D138:H138)</f>
        <v>28.2</v>
      </c>
      <c r="J26" s="331" t="str">
        <f>'1.グラフデータ'!AD138</f>
        <v>年度により増減</v>
      </c>
      <c r="K26" s="79"/>
    </row>
    <row r="27" spans="1:11" s="10" customFormat="1" ht="17.25" customHeight="1" x14ac:dyDescent="0.15">
      <c r="A27" s="82"/>
      <c r="B27" s="334"/>
      <c r="C27" s="83" t="s">
        <v>291</v>
      </c>
      <c r="D27" s="108">
        <f ca="1">'1.グラフデータ'!H131-'1.グラフデータ'!D131</f>
        <v>22</v>
      </c>
      <c r="E27" s="332"/>
      <c r="F27" s="79"/>
      <c r="G27" s="334"/>
      <c r="H27" s="83" t="s">
        <v>291</v>
      </c>
      <c r="I27" s="108">
        <f ca="1">'1.グラフデータ'!H138-'1.グラフデータ'!D138</f>
        <v>-4</v>
      </c>
      <c r="J27" s="332"/>
      <c r="K27" s="79"/>
    </row>
    <row r="28" spans="1:11" s="10" customFormat="1" ht="17.25" customHeight="1" x14ac:dyDescent="0.15">
      <c r="A28" s="82" t="s">
        <v>12</v>
      </c>
      <c r="B28" s="335" t="s">
        <v>482</v>
      </c>
      <c r="C28" s="81" t="s">
        <v>289</v>
      </c>
      <c r="D28" s="84">
        <f ca="1">AVERAGE('1.グラフデータ'!D132:H132)</f>
        <v>0.23679999999999998</v>
      </c>
      <c r="E28" s="331" t="str">
        <f>'1.グラフデータ'!AD132</f>
        <v>年度により増減</v>
      </c>
      <c r="F28" s="79"/>
      <c r="G28" s="335" t="s">
        <v>482</v>
      </c>
      <c r="H28" s="84" t="s">
        <v>289</v>
      </c>
      <c r="I28" s="84">
        <f ca="1">AVERAGE('1.グラフデータ'!D139:H139)</f>
        <v>0.29020000000000001</v>
      </c>
      <c r="J28" s="331" t="str">
        <f>'1.グラフデータ'!AD139</f>
        <v>増加傾向⤴</v>
      </c>
      <c r="K28" s="79"/>
    </row>
    <row r="29" spans="1:11" s="10" customFormat="1" ht="17.25" customHeight="1" x14ac:dyDescent="0.15">
      <c r="A29" s="82"/>
      <c r="B29" s="336"/>
      <c r="C29" s="83" t="s">
        <v>291</v>
      </c>
      <c r="D29" s="85">
        <f ca="1">'1.グラフデータ'!H132-'1.グラフデータ'!D132</f>
        <v>2.1999999999999992E-2</v>
      </c>
      <c r="E29" s="332"/>
      <c r="F29" s="79"/>
      <c r="G29" s="336"/>
      <c r="H29" s="83" t="s">
        <v>291</v>
      </c>
      <c r="I29" s="85">
        <f ca="1">'1.グラフデータ'!H139-'1.グラフデータ'!D139</f>
        <v>1.2000000000000011E-2</v>
      </c>
      <c r="J29" s="332"/>
      <c r="K29" s="79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9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ht="18.75" customHeight="1" x14ac:dyDescent="0.15">
      <c r="A45" s="80"/>
      <c r="B45" s="14" t="s">
        <v>305</v>
      </c>
      <c r="C45" s="80"/>
      <c r="D45" s="80"/>
      <c r="E45" s="80"/>
      <c r="F45" s="80"/>
      <c r="G45" s="14" t="s">
        <v>306</v>
      </c>
      <c r="H45" s="80"/>
      <c r="I45" s="80"/>
      <c r="J45" s="80"/>
      <c r="K45" s="80"/>
    </row>
    <row r="46" spans="1:11" ht="17.25" customHeight="1" x14ac:dyDescent="0.15">
      <c r="A46" s="82"/>
      <c r="B46" s="333" t="s">
        <v>288</v>
      </c>
      <c r="C46" s="81" t="s">
        <v>289</v>
      </c>
      <c r="D46" s="111">
        <f ca="1">AVERAGE('1.グラフデータ'!D145:H145)</f>
        <v>31.6</v>
      </c>
      <c r="E46" s="331" t="str">
        <f>'1.グラフデータ'!AD145</f>
        <v>減少傾向⤵</v>
      </c>
      <c r="F46" s="79"/>
      <c r="G46" s="333" t="s">
        <v>288</v>
      </c>
      <c r="H46" s="81" t="s">
        <v>289</v>
      </c>
      <c r="I46" s="111">
        <f ca="1">AVERAGE('1.グラフデータ'!D152:H152)</f>
        <v>93.4</v>
      </c>
      <c r="J46" s="331" t="str">
        <f>'1.グラフデータ'!AD152</f>
        <v>増加傾向⤴</v>
      </c>
      <c r="K46" s="79"/>
    </row>
    <row r="47" spans="1:11" ht="17.25" customHeight="1" x14ac:dyDescent="0.15">
      <c r="A47" s="82"/>
      <c r="B47" s="334"/>
      <c r="C47" s="83" t="s">
        <v>291</v>
      </c>
      <c r="D47" s="108">
        <f ca="1">'1.グラフデータ'!H145-'1.グラフデータ'!D145</f>
        <v>-14</v>
      </c>
      <c r="E47" s="332"/>
      <c r="F47" s="79"/>
      <c r="G47" s="334"/>
      <c r="H47" s="83" t="s">
        <v>291</v>
      </c>
      <c r="I47" s="108">
        <f ca="1">'1.グラフデータ'!H152-'1.グラフデータ'!D152</f>
        <v>31</v>
      </c>
      <c r="J47" s="332"/>
      <c r="K47" s="79"/>
    </row>
    <row r="48" spans="1:11" ht="17.25" customHeight="1" x14ac:dyDescent="0.15">
      <c r="A48" s="82"/>
      <c r="B48" s="335" t="s">
        <v>482</v>
      </c>
      <c r="C48" s="81" t="s">
        <v>289</v>
      </c>
      <c r="D48" s="84">
        <f ca="1">AVERAGE('1.グラフデータ'!D146:H146)</f>
        <v>0.98980000000000001</v>
      </c>
      <c r="E48" s="331" t="str">
        <f>'1.グラフデータ'!AD146</f>
        <v>同程度で推移</v>
      </c>
      <c r="F48" s="79"/>
      <c r="G48" s="335" t="s">
        <v>482</v>
      </c>
      <c r="H48" s="84" t="s">
        <v>289</v>
      </c>
      <c r="I48" s="84">
        <f ca="1">AVERAGE('1.グラフデータ'!D153:H153)</f>
        <v>0.32579999999999998</v>
      </c>
      <c r="J48" s="331" t="str">
        <f>'1.グラフデータ'!AD153</f>
        <v>最新年度のみ増加</v>
      </c>
      <c r="K48" s="79"/>
    </row>
    <row r="49" spans="1:11" ht="17.25" customHeight="1" x14ac:dyDescent="0.15">
      <c r="A49" s="82"/>
      <c r="B49" s="336"/>
      <c r="C49" s="83" t="s">
        <v>291</v>
      </c>
      <c r="D49" s="85">
        <f ca="1">'1.グラフデータ'!H146-'1.グラフデータ'!D146</f>
        <v>2.6000000000000023E-2</v>
      </c>
      <c r="E49" s="332"/>
      <c r="F49" s="79"/>
      <c r="G49" s="336"/>
      <c r="H49" s="83" t="s">
        <v>291</v>
      </c>
      <c r="I49" s="85">
        <f ca="1">'1.グラフデータ'!H153-'1.グラフデータ'!D153</f>
        <v>-0.123</v>
      </c>
      <c r="J49" s="332"/>
      <c r="K49" s="79"/>
    </row>
    <row r="50" spans="1:11" ht="18.7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8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8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8.75" customHeight="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8.75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8.7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8.7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s="10" customFormat="1" ht="18.7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s="10" customFormat="1" ht="18.75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s="10" customFormat="1" ht="18.7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s="10" customFormat="1" ht="18.7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s="10" customFormat="1" ht="18.7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s="10" customFormat="1" ht="18.75" customHeight="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s="10" customFormat="1" ht="9" customHeigh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s="10" customFormat="1" ht="18.75" customHeight="1" x14ac:dyDescent="0.15">
      <c r="A65"/>
      <c r="B65" s="14" t="s">
        <v>307</v>
      </c>
      <c r="C65" s="80"/>
      <c r="D65" s="80"/>
      <c r="E65" s="80"/>
      <c r="F65"/>
      <c r="G65"/>
      <c r="H65"/>
      <c r="I65"/>
      <c r="J65"/>
      <c r="K65"/>
    </row>
    <row r="66" spans="1:11" s="10" customFormat="1" ht="17.25" customHeight="1" x14ac:dyDescent="0.15">
      <c r="A66"/>
      <c r="B66" s="333" t="s">
        <v>288</v>
      </c>
      <c r="C66" s="81" t="s">
        <v>504</v>
      </c>
      <c r="D66" s="111">
        <f ca="1">AVERAGE('1.グラフデータ'!D159:H159)</f>
        <v>5</v>
      </c>
      <c r="E66" s="331" t="str">
        <f>'1.グラフデータ'!AD159</f>
        <v>―</v>
      </c>
      <c r="F66"/>
      <c r="G66"/>
      <c r="I66"/>
      <c r="J66"/>
      <c r="K66"/>
    </row>
    <row r="67" spans="1:11" s="10" customFormat="1" ht="17.25" customHeight="1" x14ac:dyDescent="0.15">
      <c r="A67"/>
      <c r="B67" s="334"/>
      <c r="C67" s="83" t="s">
        <v>291</v>
      </c>
      <c r="D67" s="108">
        <f ca="1">'1.グラフデータ'!H159-'1.グラフデータ'!E159</f>
        <v>4</v>
      </c>
      <c r="E67" s="332"/>
      <c r="F67"/>
      <c r="G67"/>
      <c r="I67"/>
      <c r="J67"/>
      <c r="K67"/>
    </row>
    <row r="68" spans="1:11" s="10" customFormat="1" ht="17.25" customHeight="1" x14ac:dyDescent="0.15">
      <c r="A68"/>
      <c r="B68" s="335" t="s">
        <v>482</v>
      </c>
      <c r="C68" s="81" t="s">
        <v>504</v>
      </c>
      <c r="D68" s="84">
        <f ca="1">AVERAGE('1.グラフデータ'!D160:H160)</f>
        <v>0.34050000000000002</v>
      </c>
      <c r="E68" s="331" t="str">
        <f>'1.グラフデータ'!AD160</f>
        <v>―</v>
      </c>
      <c r="F68"/>
      <c r="G68"/>
      <c r="H68"/>
      <c r="I68"/>
      <c r="J68"/>
      <c r="K68"/>
    </row>
    <row r="69" spans="1:11" s="10" customFormat="1" ht="17.25" customHeight="1" x14ac:dyDescent="0.15">
      <c r="A69"/>
      <c r="B69" s="336"/>
      <c r="C69" s="83" t="s">
        <v>291</v>
      </c>
      <c r="D69" s="85">
        <f ca="1">'1.グラフデータ'!H160-'1.グラフデータ'!E160</f>
        <v>9.5999999999999974E-2</v>
      </c>
      <c r="E69" s="332"/>
      <c r="F69"/>
      <c r="G69"/>
      <c r="H69"/>
      <c r="I69"/>
      <c r="J69"/>
      <c r="K69"/>
    </row>
    <row r="70" spans="1:11" s="10" customFormat="1" ht="18.75" customHeigh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10" customFormat="1" ht="18.75" customHeigh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10" customFormat="1" ht="18.75" customHeigh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10" customFormat="1" ht="18.75" customHeigh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10" customFormat="1" ht="18.75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10" customFormat="1" ht="18.75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10" customFormat="1" ht="18.7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10" customFormat="1" ht="18.75" customHeight="1" x14ac:dyDescent="0.15">
      <c r="A77"/>
      <c r="B77"/>
      <c r="C77"/>
      <c r="D77"/>
      <c r="E77"/>
      <c r="F77"/>
      <c r="G77"/>
      <c r="H77"/>
      <c r="I77"/>
      <c r="J77"/>
      <c r="K77"/>
    </row>
    <row r="78" spans="1:11" ht="18.75" customHeight="1" x14ac:dyDescent="0.15"/>
    <row r="79" spans="1:11" ht="18.75" customHeight="1" x14ac:dyDescent="0.15"/>
    <row r="80" spans="1:11" ht="18.75" customHeight="1" x14ac:dyDescent="0.15"/>
    <row r="81" spans="1:11" ht="18.75" customHeight="1" x14ac:dyDescent="0.15"/>
    <row r="82" spans="1:11" ht="18.75" customHeight="1" x14ac:dyDescent="0.15"/>
    <row r="83" spans="1:11" ht="18.75" customHeight="1" x14ac:dyDescent="0.15"/>
    <row r="84" spans="1:11" ht="9" customHeight="1" x14ac:dyDescent="0.1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ht="18.75" customHeight="1" x14ac:dyDescent="0.15"/>
    <row r="86" spans="1:11" ht="18.75" customHeight="1" x14ac:dyDescent="0.15"/>
    <row r="87" spans="1:11" ht="18.75" customHeight="1" x14ac:dyDescent="0.15"/>
    <row r="88" spans="1:11" ht="18.75" customHeight="1" x14ac:dyDescent="0.15"/>
    <row r="89" spans="1:11" ht="17.25" customHeight="1" x14ac:dyDescent="0.15"/>
  </sheetData>
  <mergeCells count="28">
    <mergeCell ref="B68:B69"/>
    <mergeCell ref="E68:E69"/>
    <mergeCell ref="B6:B7"/>
    <mergeCell ref="E6:E7"/>
    <mergeCell ref="B26:B27"/>
    <mergeCell ref="E26:E27"/>
    <mergeCell ref="B46:B47"/>
    <mergeCell ref="E46:E47"/>
    <mergeCell ref="G6:G7"/>
    <mergeCell ref="B8:B9"/>
    <mergeCell ref="E8:E9"/>
    <mergeCell ref="G8:G9"/>
    <mergeCell ref="B66:B67"/>
    <mergeCell ref="E66:E67"/>
    <mergeCell ref="G46:G47"/>
    <mergeCell ref="B48:B49"/>
    <mergeCell ref="E48:E49"/>
    <mergeCell ref="G48:G49"/>
    <mergeCell ref="G26:G27"/>
    <mergeCell ref="B28:B29"/>
    <mergeCell ref="E28:E29"/>
    <mergeCell ref="G28:G29"/>
    <mergeCell ref="J48:J49"/>
    <mergeCell ref="J6:J7"/>
    <mergeCell ref="J8:J9"/>
    <mergeCell ref="J26:J27"/>
    <mergeCell ref="J28:J29"/>
    <mergeCell ref="J46:J47"/>
  </mergeCells>
  <phoneticPr fontId="1"/>
  <conditionalFormatting sqref="K46:K49 K6:K9 K26:K29">
    <cfRule type="containsText" dxfId="397" priority="631" operator="containsText" text="無し">
      <formula>NOT(ISERROR(SEARCH("無し",K6)))</formula>
    </cfRule>
    <cfRule type="containsText" dxfId="396" priority="632" operator="containsText" text="変動">
      <formula>NOT(ISERROR(SEARCH("変動",K6)))</formula>
    </cfRule>
    <cfRule type="containsText" dxfId="395" priority="633" operator="containsText" text="減少">
      <formula>NOT(ISERROR(SEARCH("減少",K6)))</formula>
    </cfRule>
    <cfRule type="containsText" dxfId="394" priority="634" operator="containsText" text="増加">
      <formula>NOT(ISERROR(SEARCH("増加",K6)))</formula>
    </cfRule>
    <cfRule type="containsText" dxfId="393" priority="635" operator="containsText" text="安定">
      <formula>NOT(ISERROR(SEARCH("安定",K6)))</formula>
    </cfRule>
  </conditionalFormatting>
  <conditionalFormatting sqref="F6:F7">
    <cfRule type="containsText" dxfId="392" priority="238" operator="containsText" text="無し">
      <formula>NOT(ISERROR(SEARCH("無し",F6)))</formula>
    </cfRule>
    <cfRule type="containsText" dxfId="391" priority="239" operator="containsText" text="変動">
      <formula>NOT(ISERROR(SEARCH("変動",F6)))</formula>
    </cfRule>
    <cfRule type="containsText" dxfId="390" priority="240" operator="containsText" text="減少">
      <formula>NOT(ISERROR(SEARCH("減少",F6)))</formula>
    </cfRule>
    <cfRule type="containsText" dxfId="389" priority="241" operator="containsText" text="増加">
      <formula>NOT(ISERROR(SEARCH("増加",F6)))</formula>
    </cfRule>
    <cfRule type="containsText" dxfId="388" priority="242" operator="containsText" text="安定">
      <formula>NOT(ISERROR(SEARCH("安定",F6)))</formula>
    </cfRule>
  </conditionalFormatting>
  <conditionalFormatting sqref="F8:F9">
    <cfRule type="containsText" dxfId="387" priority="233" operator="containsText" text="無し">
      <formula>NOT(ISERROR(SEARCH("無し",F8)))</formula>
    </cfRule>
    <cfRule type="containsText" dxfId="386" priority="234" operator="containsText" text="変動">
      <formula>NOT(ISERROR(SEARCH("変動",F8)))</formula>
    </cfRule>
    <cfRule type="containsText" dxfId="385" priority="235" operator="containsText" text="減少">
      <formula>NOT(ISERROR(SEARCH("減少",F8)))</formula>
    </cfRule>
    <cfRule type="containsText" dxfId="384" priority="236" operator="containsText" text="増加">
      <formula>NOT(ISERROR(SEARCH("増加",F8)))</formula>
    </cfRule>
    <cfRule type="containsText" dxfId="383" priority="237" operator="containsText" text="安定">
      <formula>NOT(ISERROR(SEARCH("安定",F8)))</formula>
    </cfRule>
  </conditionalFormatting>
  <conditionalFormatting sqref="E6">
    <cfRule type="containsText" dxfId="382" priority="135" operator="containsText" text="―">
      <formula>NOT(ISERROR(SEARCH("―",E6)))</formula>
    </cfRule>
    <cfRule type="containsText" dxfId="381" priority="136" operator="containsText" text="隔年で">
      <formula>NOT(ISERROR(SEARCH("隔年で",E6)))</formula>
    </cfRule>
    <cfRule type="containsText" dxfId="380" priority="137" operator="containsText" text="年度により">
      <formula>NOT(ISERROR(SEARCH("年度により",E6)))</formula>
    </cfRule>
    <cfRule type="containsText" dxfId="379" priority="138" operator="containsText" text="減少傾向">
      <formula>NOT(ISERROR(SEARCH("減少傾向",E6)))</formula>
    </cfRule>
    <cfRule type="containsText" dxfId="378" priority="139" operator="containsText" text="増加傾向">
      <formula>NOT(ISERROR(SEARCH("増加傾向",E6)))</formula>
    </cfRule>
    <cfRule type="containsText" dxfId="377" priority="140" operator="containsText" text="同程度">
      <formula>NOT(ISERROR(SEARCH("同程度",E6)))</formula>
    </cfRule>
  </conditionalFormatting>
  <conditionalFormatting sqref="E6:E7">
    <cfRule type="containsText" dxfId="376" priority="133" operator="containsText" text="最新年度のみ減少">
      <formula>NOT(ISERROR(SEARCH("最新年度のみ減少",E6)))</formula>
    </cfRule>
    <cfRule type="containsText" dxfId="375" priority="134" operator="containsText" text="最新年度のみ増加">
      <formula>NOT(ISERROR(SEARCH("最新年度のみ増加",E6)))</formula>
    </cfRule>
  </conditionalFormatting>
  <conditionalFormatting sqref="E8">
    <cfRule type="containsText" dxfId="374" priority="127" operator="containsText" text="―">
      <formula>NOT(ISERROR(SEARCH("―",E8)))</formula>
    </cfRule>
    <cfRule type="containsText" dxfId="373" priority="128" operator="containsText" text="隔年で">
      <formula>NOT(ISERROR(SEARCH("隔年で",E8)))</formula>
    </cfRule>
    <cfRule type="containsText" dxfId="372" priority="129" operator="containsText" text="年度により">
      <formula>NOT(ISERROR(SEARCH("年度により",E8)))</formula>
    </cfRule>
    <cfRule type="containsText" dxfId="371" priority="130" operator="containsText" text="減少傾向">
      <formula>NOT(ISERROR(SEARCH("減少傾向",E8)))</formula>
    </cfRule>
    <cfRule type="containsText" dxfId="370" priority="131" operator="containsText" text="増加傾向">
      <formula>NOT(ISERROR(SEARCH("増加傾向",E8)))</formula>
    </cfRule>
    <cfRule type="containsText" dxfId="369" priority="132" operator="containsText" text="同程度">
      <formula>NOT(ISERROR(SEARCH("同程度",E8)))</formula>
    </cfRule>
  </conditionalFormatting>
  <conditionalFormatting sqref="E8:E9">
    <cfRule type="containsText" dxfId="368" priority="125" operator="containsText" text="最新年度のみ減少">
      <formula>NOT(ISERROR(SEARCH("最新年度のみ減少",E8)))</formula>
    </cfRule>
    <cfRule type="containsText" dxfId="367" priority="126" operator="containsText" text="最新年度のみ増加">
      <formula>NOT(ISERROR(SEARCH("最新年度のみ増加",E8)))</formula>
    </cfRule>
  </conditionalFormatting>
  <conditionalFormatting sqref="J6">
    <cfRule type="containsText" dxfId="366" priority="119" operator="containsText" text="―">
      <formula>NOT(ISERROR(SEARCH("―",J6)))</formula>
    </cfRule>
    <cfRule type="containsText" dxfId="365" priority="120" operator="containsText" text="隔年で">
      <formula>NOT(ISERROR(SEARCH("隔年で",J6)))</formula>
    </cfRule>
    <cfRule type="containsText" dxfId="364" priority="121" operator="containsText" text="年度により">
      <formula>NOT(ISERROR(SEARCH("年度により",J6)))</formula>
    </cfRule>
    <cfRule type="containsText" dxfId="363" priority="122" operator="containsText" text="減少傾向">
      <formula>NOT(ISERROR(SEARCH("減少傾向",J6)))</formula>
    </cfRule>
    <cfRule type="containsText" dxfId="362" priority="123" operator="containsText" text="増加傾向">
      <formula>NOT(ISERROR(SEARCH("増加傾向",J6)))</formula>
    </cfRule>
    <cfRule type="containsText" dxfId="361" priority="124" operator="containsText" text="同程度">
      <formula>NOT(ISERROR(SEARCH("同程度",J6)))</formula>
    </cfRule>
  </conditionalFormatting>
  <conditionalFormatting sqref="J6:J7">
    <cfRule type="containsText" dxfId="360" priority="117" operator="containsText" text="最新年度のみ減少">
      <formula>NOT(ISERROR(SEARCH("最新年度のみ減少",J6)))</formula>
    </cfRule>
    <cfRule type="containsText" dxfId="359" priority="118" operator="containsText" text="最新年度のみ増加">
      <formula>NOT(ISERROR(SEARCH("最新年度のみ増加",J6)))</formula>
    </cfRule>
  </conditionalFormatting>
  <conditionalFormatting sqref="J8">
    <cfRule type="containsText" dxfId="358" priority="111" operator="containsText" text="―">
      <formula>NOT(ISERROR(SEARCH("―",J8)))</formula>
    </cfRule>
    <cfRule type="containsText" dxfId="357" priority="112" operator="containsText" text="隔年で">
      <formula>NOT(ISERROR(SEARCH("隔年で",J8)))</formula>
    </cfRule>
    <cfRule type="containsText" dxfId="356" priority="113" operator="containsText" text="年度により">
      <formula>NOT(ISERROR(SEARCH("年度により",J8)))</formula>
    </cfRule>
    <cfRule type="containsText" dxfId="355" priority="114" operator="containsText" text="減少傾向">
      <formula>NOT(ISERROR(SEARCH("減少傾向",J8)))</formula>
    </cfRule>
    <cfRule type="containsText" dxfId="354" priority="115" operator="containsText" text="増加傾向">
      <formula>NOT(ISERROR(SEARCH("増加傾向",J8)))</formula>
    </cfRule>
    <cfRule type="containsText" dxfId="353" priority="116" operator="containsText" text="同程度">
      <formula>NOT(ISERROR(SEARCH("同程度",J8)))</formula>
    </cfRule>
  </conditionalFormatting>
  <conditionalFormatting sqref="J8:J9">
    <cfRule type="containsText" dxfId="352" priority="109" operator="containsText" text="最新年度のみ減少">
      <formula>NOT(ISERROR(SEARCH("最新年度のみ減少",J8)))</formula>
    </cfRule>
    <cfRule type="containsText" dxfId="351" priority="110" operator="containsText" text="最新年度のみ増加">
      <formula>NOT(ISERROR(SEARCH("最新年度のみ増加",J8)))</formula>
    </cfRule>
  </conditionalFormatting>
  <conditionalFormatting sqref="F26:F27">
    <cfRule type="containsText" dxfId="350" priority="104" operator="containsText" text="無し">
      <formula>NOT(ISERROR(SEARCH("無し",F26)))</formula>
    </cfRule>
    <cfRule type="containsText" dxfId="349" priority="105" operator="containsText" text="変動">
      <formula>NOT(ISERROR(SEARCH("変動",F26)))</formula>
    </cfRule>
    <cfRule type="containsText" dxfId="348" priority="106" operator="containsText" text="減少">
      <formula>NOT(ISERROR(SEARCH("減少",F26)))</formula>
    </cfRule>
    <cfRule type="containsText" dxfId="347" priority="107" operator="containsText" text="増加">
      <formula>NOT(ISERROR(SEARCH("増加",F26)))</formula>
    </cfRule>
    <cfRule type="containsText" dxfId="346" priority="108" operator="containsText" text="安定">
      <formula>NOT(ISERROR(SEARCH("安定",F26)))</formula>
    </cfRule>
  </conditionalFormatting>
  <conditionalFormatting sqref="F28:F29">
    <cfRule type="containsText" dxfId="345" priority="99" operator="containsText" text="無し">
      <formula>NOT(ISERROR(SEARCH("無し",F28)))</formula>
    </cfRule>
    <cfRule type="containsText" dxfId="344" priority="100" operator="containsText" text="変動">
      <formula>NOT(ISERROR(SEARCH("変動",F28)))</formula>
    </cfRule>
    <cfRule type="containsText" dxfId="343" priority="101" operator="containsText" text="減少">
      <formula>NOT(ISERROR(SEARCH("減少",F28)))</formula>
    </cfRule>
    <cfRule type="containsText" dxfId="342" priority="102" operator="containsText" text="増加">
      <formula>NOT(ISERROR(SEARCH("増加",F28)))</formula>
    </cfRule>
    <cfRule type="containsText" dxfId="341" priority="103" operator="containsText" text="安定">
      <formula>NOT(ISERROR(SEARCH("安定",F28)))</formula>
    </cfRule>
  </conditionalFormatting>
  <conditionalFormatting sqref="E26">
    <cfRule type="containsText" dxfId="340" priority="93" operator="containsText" text="―">
      <formula>NOT(ISERROR(SEARCH("―",E26)))</formula>
    </cfRule>
    <cfRule type="containsText" dxfId="339" priority="94" operator="containsText" text="隔年で">
      <formula>NOT(ISERROR(SEARCH("隔年で",E26)))</formula>
    </cfRule>
    <cfRule type="containsText" dxfId="338" priority="95" operator="containsText" text="年度により">
      <formula>NOT(ISERROR(SEARCH("年度により",E26)))</formula>
    </cfRule>
    <cfRule type="containsText" dxfId="337" priority="96" operator="containsText" text="減少傾向">
      <formula>NOT(ISERROR(SEARCH("減少傾向",E26)))</formula>
    </cfRule>
    <cfRule type="containsText" dxfId="336" priority="97" operator="containsText" text="増加傾向">
      <formula>NOT(ISERROR(SEARCH("増加傾向",E26)))</formula>
    </cfRule>
    <cfRule type="containsText" dxfId="335" priority="98" operator="containsText" text="同程度">
      <formula>NOT(ISERROR(SEARCH("同程度",E26)))</formula>
    </cfRule>
  </conditionalFormatting>
  <conditionalFormatting sqref="E26:E27">
    <cfRule type="containsText" dxfId="334" priority="91" operator="containsText" text="最新年度のみ減少">
      <formula>NOT(ISERROR(SEARCH("最新年度のみ減少",E26)))</formula>
    </cfRule>
    <cfRule type="containsText" dxfId="333" priority="92" operator="containsText" text="最新年度のみ増加">
      <formula>NOT(ISERROR(SEARCH("最新年度のみ増加",E26)))</formula>
    </cfRule>
  </conditionalFormatting>
  <conditionalFormatting sqref="E28">
    <cfRule type="containsText" dxfId="332" priority="85" operator="containsText" text="―">
      <formula>NOT(ISERROR(SEARCH("―",E28)))</formula>
    </cfRule>
    <cfRule type="containsText" dxfId="331" priority="86" operator="containsText" text="隔年で">
      <formula>NOT(ISERROR(SEARCH("隔年で",E28)))</formula>
    </cfRule>
    <cfRule type="containsText" dxfId="330" priority="87" operator="containsText" text="年度により">
      <formula>NOT(ISERROR(SEARCH("年度により",E28)))</formula>
    </cfRule>
    <cfRule type="containsText" dxfId="329" priority="88" operator="containsText" text="減少傾向">
      <formula>NOT(ISERROR(SEARCH("減少傾向",E28)))</formula>
    </cfRule>
    <cfRule type="containsText" dxfId="328" priority="89" operator="containsText" text="増加傾向">
      <formula>NOT(ISERROR(SEARCH("増加傾向",E28)))</formula>
    </cfRule>
    <cfRule type="containsText" dxfId="327" priority="90" operator="containsText" text="同程度">
      <formula>NOT(ISERROR(SEARCH("同程度",E28)))</formula>
    </cfRule>
  </conditionalFormatting>
  <conditionalFormatting sqref="E28:E29">
    <cfRule type="containsText" dxfId="326" priority="83" operator="containsText" text="最新年度のみ減少">
      <formula>NOT(ISERROR(SEARCH("最新年度のみ減少",E28)))</formula>
    </cfRule>
    <cfRule type="containsText" dxfId="325" priority="84" operator="containsText" text="最新年度のみ増加">
      <formula>NOT(ISERROR(SEARCH("最新年度のみ増加",E28)))</formula>
    </cfRule>
  </conditionalFormatting>
  <conditionalFormatting sqref="J26">
    <cfRule type="containsText" dxfId="324" priority="77" operator="containsText" text="―">
      <formula>NOT(ISERROR(SEARCH("―",J26)))</formula>
    </cfRule>
    <cfRule type="containsText" dxfId="323" priority="78" operator="containsText" text="隔年で">
      <formula>NOT(ISERROR(SEARCH("隔年で",J26)))</formula>
    </cfRule>
    <cfRule type="containsText" dxfId="322" priority="79" operator="containsText" text="年度により">
      <formula>NOT(ISERROR(SEARCH("年度により",J26)))</formula>
    </cfRule>
    <cfRule type="containsText" dxfId="321" priority="80" operator="containsText" text="減少傾向">
      <formula>NOT(ISERROR(SEARCH("減少傾向",J26)))</formula>
    </cfRule>
    <cfRule type="containsText" dxfId="320" priority="81" operator="containsText" text="増加傾向">
      <formula>NOT(ISERROR(SEARCH("増加傾向",J26)))</formula>
    </cfRule>
    <cfRule type="containsText" dxfId="319" priority="82" operator="containsText" text="同程度">
      <formula>NOT(ISERROR(SEARCH("同程度",J26)))</formula>
    </cfRule>
  </conditionalFormatting>
  <conditionalFormatting sqref="J26:J27">
    <cfRule type="containsText" dxfId="318" priority="75" operator="containsText" text="最新年度のみ減少">
      <formula>NOT(ISERROR(SEARCH("最新年度のみ減少",J26)))</formula>
    </cfRule>
    <cfRule type="containsText" dxfId="317" priority="76" operator="containsText" text="最新年度のみ増加">
      <formula>NOT(ISERROR(SEARCH("最新年度のみ増加",J26)))</formula>
    </cfRule>
  </conditionalFormatting>
  <conditionalFormatting sqref="J28">
    <cfRule type="containsText" dxfId="316" priority="69" operator="containsText" text="―">
      <formula>NOT(ISERROR(SEARCH("―",J28)))</formula>
    </cfRule>
    <cfRule type="containsText" dxfId="315" priority="70" operator="containsText" text="隔年で">
      <formula>NOT(ISERROR(SEARCH("隔年で",J28)))</formula>
    </cfRule>
    <cfRule type="containsText" dxfId="314" priority="71" operator="containsText" text="年度により">
      <formula>NOT(ISERROR(SEARCH("年度により",J28)))</formula>
    </cfRule>
    <cfRule type="containsText" dxfId="313" priority="72" operator="containsText" text="減少傾向">
      <formula>NOT(ISERROR(SEARCH("減少傾向",J28)))</formula>
    </cfRule>
    <cfRule type="containsText" dxfId="312" priority="73" operator="containsText" text="増加傾向">
      <formula>NOT(ISERROR(SEARCH("増加傾向",J28)))</formula>
    </cfRule>
    <cfRule type="containsText" dxfId="311" priority="74" operator="containsText" text="同程度">
      <formula>NOT(ISERROR(SEARCH("同程度",J28)))</formula>
    </cfRule>
  </conditionalFormatting>
  <conditionalFormatting sqref="J28:J29">
    <cfRule type="containsText" dxfId="310" priority="67" operator="containsText" text="最新年度のみ減少">
      <formula>NOT(ISERROR(SEARCH("最新年度のみ減少",J28)))</formula>
    </cfRule>
    <cfRule type="containsText" dxfId="309" priority="68" operator="containsText" text="最新年度のみ増加">
      <formula>NOT(ISERROR(SEARCH("最新年度のみ増加",J28)))</formula>
    </cfRule>
  </conditionalFormatting>
  <conditionalFormatting sqref="F46:F47">
    <cfRule type="containsText" dxfId="308" priority="62" operator="containsText" text="無し">
      <formula>NOT(ISERROR(SEARCH("無し",F46)))</formula>
    </cfRule>
    <cfRule type="containsText" dxfId="307" priority="63" operator="containsText" text="変動">
      <formula>NOT(ISERROR(SEARCH("変動",F46)))</formula>
    </cfRule>
    <cfRule type="containsText" dxfId="306" priority="64" operator="containsText" text="減少">
      <formula>NOT(ISERROR(SEARCH("減少",F46)))</formula>
    </cfRule>
    <cfRule type="containsText" dxfId="305" priority="65" operator="containsText" text="増加">
      <formula>NOT(ISERROR(SEARCH("増加",F46)))</formula>
    </cfRule>
    <cfRule type="containsText" dxfId="304" priority="66" operator="containsText" text="安定">
      <formula>NOT(ISERROR(SEARCH("安定",F46)))</formula>
    </cfRule>
  </conditionalFormatting>
  <conditionalFormatting sqref="F48:F49">
    <cfRule type="containsText" dxfId="303" priority="57" operator="containsText" text="無し">
      <formula>NOT(ISERROR(SEARCH("無し",F48)))</formula>
    </cfRule>
    <cfRule type="containsText" dxfId="302" priority="58" operator="containsText" text="変動">
      <formula>NOT(ISERROR(SEARCH("変動",F48)))</formula>
    </cfRule>
    <cfRule type="containsText" dxfId="301" priority="59" operator="containsText" text="減少">
      <formula>NOT(ISERROR(SEARCH("減少",F48)))</formula>
    </cfRule>
    <cfRule type="containsText" dxfId="300" priority="60" operator="containsText" text="増加">
      <formula>NOT(ISERROR(SEARCH("増加",F48)))</formula>
    </cfRule>
    <cfRule type="containsText" dxfId="299" priority="61" operator="containsText" text="安定">
      <formula>NOT(ISERROR(SEARCH("安定",F48)))</formula>
    </cfRule>
  </conditionalFormatting>
  <conditionalFormatting sqref="E46">
    <cfRule type="containsText" dxfId="298" priority="51" operator="containsText" text="―">
      <formula>NOT(ISERROR(SEARCH("―",E46)))</formula>
    </cfRule>
    <cfRule type="containsText" dxfId="297" priority="52" operator="containsText" text="隔年で">
      <formula>NOT(ISERROR(SEARCH("隔年で",E46)))</formula>
    </cfRule>
    <cfRule type="containsText" dxfId="296" priority="53" operator="containsText" text="年度により">
      <formula>NOT(ISERROR(SEARCH("年度により",E46)))</formula>
    </cfRule>
    <cfRule type="containsText" dxfId="295" priority="54" operator="containsText" text="減少傾向">
      <formula>NOT(ISERROR(SEARCH("減少傾向",E46)))</formula>
    </cfRule>
    <cfRule type="containsText" dxfId="294" priority="55" operator="containsText" text="増加傾向">
      <formula>NOT(ISERROR(SEARCH("増加傾向",E46)))</formula>
    </cfRule>
    <cfRule type="containsText" dxfId="293" priority="56" operator="containsText" text="同程度">
      <formula>NOT(ISERROR(SEARCH("同程度",E46)))</formula>
    </cfRule>
  </conditionalFormatting>
  <conditionalFormatting sqref="E46:E47">
    <cfRule type="containsText" dxfId="292" priority="49" operator="containsText" text="最新年度のみ減少">
      <formula>NOT(ISERROR(SEARCH("最新年度のみ減少",E46)))</formula>
    </cfRule>
    <cfRule type="containsText" dxfId="291" priority="50" operator="containsText" text="最新年度のみ増加">
      <formula>NOT(ISERROR(SEARCH("最新年度のみ増加",E46)))</formula>
    </cfRule>
  </conditionalFormatting>
  <conditionalFormatting sqref="E48">
    <cfRule type="containsText" dxfId="290" priority="43" operator="containsText" text="―">
      <formula>NOT(ISERROR(SEARCH("―",E48)))</formula>
    </cfRule>
    <cfRule type="containsText" dxfId="289" priority="44" operator="containsText" text="隔年で">
      <formula>NOT(ISERROR(SEARCH("隔年で",E48)))</formula>
    </cfRule>
    <cfRule type="containsText" dxfId="288" priority="45" operator="containsText" text="年度により">
      <formula>NOT(ISERROR(SEARCH("年度により",E48)))</formula>
    </cfRule>
    <cfRule type="containsText" dxfId="287" priority="46" operator="containsText" text="減少傾向">
      <formula>NOT(ISERROR(SEARCH("減少傾向",E48)))</formula>
    </cfRule>
    <cfRule type="containsText" dxfId="286" priority="47" operator="containsText" text="増加傾向">
      <formula>NOT(ISERROR(SEARCH("増加傾向",E48)))</formula>
    </cfRule>
    <cfRule type="containsText" dxfId="285" priority="48" operator="containsText" text="同程度">
      <formula>NOT(ISERROR(SEARCH("同程度",E48)))</formula>
    </cfRule>
  </conditionalFormatting>
  <conditionalFormatting sqref="E48:E49">
    <cfRule type="containsText" dxfId="284" priority="41" operator="containsText" text="最新年度のみ減少">
      <formula>NOT(ISERROR(SEARCH("最新年度のみ減少",E48)))</formula>
    </cfRule>
    <cfRule type="containsText" dxfId="283" priority="42" operator="containsText" text="最新年度のみ増加">
      <formula>NOT(ISERROR(SEARCH("最新年度のみ増加",E48)))</formula>
    </cfRule>
  </conditionalFormatting>
  <conditionalFormatting sqref="J46">
    <cfRule type="containsText" dxfId="282" priority="35" operator="containsText" text="―">
      <formula>NOT(ISERROR(SEARCH("―",J46)))</formula>
    </cfRule>
    <cfRule type="containsText" dxfId="281" priority="36" operator="containsText" text="隔年で">
      <formula>NOT(ISERROR(SEARCH("隔年で",J46)))</formula>
    </cfRule>
    <cfRule type="containsText" dxfId="280" priority="37" operator="containsText" text="年度により">
      <formula>NOT(ISERROR(SEARCH("年度により",J46)))</formula>
    </cfRule>
    <cfRule type="containsText" dxfId="279" priority="38" operator="containsText" text="減少傾向">
      <formula>NOT(ISERROR(SEARCH("減少傾向",J46)))</formula>
    </cfRule>
    <cfRule type="containsText" dxfId="278" priority="39" operator="containsText" text="増加傾向">
      <formula>NOT(ISERROR(SEARCH("増加傾向",J46)))</formula>
    </cfRule>
    <cfRule type="containsText" dxfId="277" priority="40" operator="containsText" text="同程度">
      <formula>NOT(ISERROR(SEARCH("同程度",J46)))</formula>
    </cfRule>
  </conditionalFormatting>
  <conditionalFormatting sqref="J46:J47">
    <cfRule type="containsText" dxfId="276" priority="33" operator="containsText" text="最新年度のみ減少">
      <formula>NOT(ISERROR(SEARCH("最新年度のみ減少",J46)))</formula>
    </cfRule>
    <cfRule type="containsText" dxfId="275" priority="34" operator="containsText" text="最新年度のみ増加">
      <formula>NOT(ISERROR(SEARCH("最新年度のみ増加",J46)))</formula>
    </cfRule>
  </conditionalFormatting>
  <conditionalFormatting sqref="J48">
    <cfRule type="containsText" dxfId="274" priority="27" operator="containsText" text="―">
      <formula>NOT(ISERROR(SEARCH("―",J48)))</formula>
    </cfRule>
    <cfRule type="containsText" dxfId="273" priority="28" operator="containsText" text="隔年で">
      <formula>NOT(ISERROR(SEARCH("隔年で",J48)))</formula>
    </cfRule>
    <cfRule type="containsText" dxfId="272" priority="29" operator="containsText" text="年度により">
      <formula>NOT(ISERROR(SEARCH("年度により",J48)))</formula>
    </cfRule>
    <cfRule type="containsText" dxfId="271" priority="30" operator="containsText" text="減少傾向">
      <formula>NOT(ISERROR(SEARCH("減少傾向",J48)))</formula>
    </cfRule>
    <cfRule type="containsText" dxfId="270" priority="31" operator="containsText" text="増加傾向">
      <formula>NOT(ISERROR(SEARCH("増加傾向",J48)))</formula>
    </cfRule>
    <cfRule type="containsText" dxfId="269" priority="32" operator="containsText" text="同程度">
      <formula>NOT(ISERROR(SEARCH("同程度",J48)))</formula>
    </cfRule>
  </conditionalFormatting>
  <conditionalFormatting sqref="J48:J49">
    <cfRule type="containsText" dxfId="268" priority="25" operator="containsText" text="最新年度のみ減少">
      <formula>NOT(ISERROR(SEARCH("最新年度のみ減少",J48)))</formula>
    </cfRule>
    <cfRule type="containsText" dxfId="267" priority="26" operator="containsText" text="最新年度のみ増加">
      <formula>NOT(ISERROR(SEARCH("最新年度のみ増加",J48)))</formula>
    </cfRule>
  </conditionalFormatting>
  <conditionalFormatting sqref="E68">
    <cfRule type="containsText" dxfId="266" priority="3" operator="containsText" text="―">
      <formula>NOT(ISERROR(SEARCH("―",E68)))</formula>
    </cfRule>
    <cfRule type="containsText" dxfId="265" priority="4" operator="containsText" text="隔年で">
      <formula>NOT(ISERROR(SEARCH("隔年で",E68)))</formula>
    </cfRule>
    <cfRule type="containsText" dxfId="264" priority="5" operator="containsText" text="年度により">
      <formula>NOT(ISERROR(SEARCH("年度により",E68)))</formula>
    </cfRule>
    <cfRule type="containsText" dxfId="263" priority="6" operator="containsText" text="減少傾向">
      <formula>NOT(ISERROR(SEARCH("減少傾向",E68)))</formula>
    </cfRule>
    <cfRule type="containsText" dxfId="262" priority="7" operator="containsText" text="増加傾向">
      <formula>NOT(ISERROR(SEARCH("増加傾向",E68)))</formula>
    </cfRule>
    <cfRule type="containsText" dxfId="261" priority="8" operator="containsText" text="同程度">
      <formula>NOT(ISERROR(SEARCH("同程度",E68)))</formula>
    </cfRule>
  </conditionalFormatting>
  <conditionalFormatting sqref="E68:E69">
    <cfRule type="containsText" dxfId="260" priority="1" operator="containsText" text="最新年度のみ減少">
      <formula>NOT(ISERROR(SEARCH("最新年度のみ減少",E68)))</formula>
    </cfRule>
    <cfRule type="containsText" dxfId="259" priority="2" operator="containsText" text="最新年度のみ増加">
      <formula>NOT(ISERROR(SEARCH("最新年度のみ増加",E68)))</formula>
    </cfRule>
  </conditionalFormatting>
  <conditionalFormatting sqref="E66">
    <cfRule type="containsText" dxfId="258" priority="11" operator="containsText" text="―">
      <formula>NOT(ISERROR(SEARCH("―",E66)))</formula>
    </cfRule>
    <cfRule type="containsText" dxfId="257" priority="12" operator="containsText" text="隔年で">
      <formula>NOT(ISERROR(SEARCH("隔年で",E66)))</formula>
    </cfRule>
    <cfRule type="containsText" dxfId="256" priority="13" operator="containsText" text="年度により">
      <formula>NOT(ISERROR(SEARCH("年度により",E66)))</formula>
    </cfRule>
    <cfRule type="containsText" dxfId="255" priority="14" operator="containsText" text="減少傾向">
      <formula>NOT(ISERROR(SEARCH("減少傾向",E66)))</formula>
    </cfRule>
    <cfRule type="containsText" dxfId="254" priority="15" operator="containsText" text="増加傾向">
      <formula>NOT(ISERROR(SEARCH("増加傾向",E66)))</formula>
    </cfRule>
    <cfRule type="containsText" dxfId="253" priority="16" operator="containsText" text="同程度">
      <formula>NOT(ISERROR(SEARCH("同程度",E66)))</formula>
    </cfRule>
  </conditionalFormatting>
  <conditionalFormatting sqref="E66:E67">
    <cfRule type="containsText" dxfId="252" priority="9" operator="containsText" text="最新年度のみ減少">
      <formula>NOT(ISERROR(SEARCH("最新年度のみ減少",E66)))</formula>
    </cfRule>
    <cfRule type="containsText" dxfId="251" priority="10" operator="containsText" text="最新年度のみ増加">
      <formula>NOT(ISERROR(SEARCH("最新年度のみ増加",E66)))</formula>
    </cfRule>
  </conditionalFormatting>
  <dataValidations count="3">
    <dataValidation type="list" allowBlank="1" showInputMessage="1" showErrorMessage="1" sqref="F6:F9" xr:uid="{00000000-0002-0000-0600-000000000000}">
      <formula1>$C$77:$C$80</formula1>
    </dataValidation>
    <dataValidation type="list" allowBlank="1" showInputMessage="1" showErrorMessage="1" sqref="J9 J49 E49 J29 E29 J7" xr:uid="{00000000-0002-0000-0600-000001000000}">
      <formula1>$BM$2:$BM$7</formula1>
    </dataValidation>
    <dataValidation type="list" allowBlank="1" showInputMessage="1" showErrorMessage="1" sqref="E9" xr:uid="{00000000-0002-0000-0600-000002000000}">
      <formula1>$AD$2:$AD$9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'1.グラフデータ'!$AI$2:$AI$9</xm:f>
          </x14:formula1>
          <xm:sqref>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56"/>
  <sheetViews>
    <sheetView showOutlineSymbols="0" showWhiteSpace="0" workbookViewId="0"/>
  </sheetViews>
  <sheetFormatPr defaultRowHeight="13.5" x14ac:dyDescent="0.15"/>
  <cols>
    <col min="1" max="1" width="0.625" style="15" customWidth="1"/>
    <col min="2" max="2" width="11.625" style="15" customWidth="1"/>
    <col min="3" max="3" width="11.25" style="15" customWidth="1"/>
    <col min="4" max="4" width="10" style="15" customWidth="1"/>
    <col min="5" max="5" width="12" style="15" customWidth="1"/>
    <col min="6" max="6" width="2.875" style="15" customWidth="1"/>
    <col min="7" max="7" width="11.625" style="15" customWidth="1"/>
    <col min="8" max="8" width="11.25" style="15" customWidth="1"/>
    <col min="9" max="9" width="10" style="15" customWidth="1"/>
    <col min="10" max="10" width="12" style="15" customWidth="1"/>
    <col min="11" max="11" width="0.625" style="1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8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/>
      <c r="L1" s="76" t="s">
        <v>281</v>
      </c>
    </row>
    <row r="2" spans="1:18" ht="24" customHeight="1" x14ac:dyDescent="0.15">
      <c r="A2" s="3" t="s">
        <v>293</v>
      </c>
      <c r="B2" s="3"/>
      <c r="C2" s="3"/>
      <c r="D2"/>
      <c r="E2"/>
      <c r="F2"/>
      <c r="G2"/>
      <c r="H2"/>
      <c r="I2"/>
      <c r="J2"/>
      <c r="K2"/>
    </row>
    <row r="3" spans="1:18" ht="24" customHeight="1" x14ac:dyDescent="0.15">
      <c r="A3" s="3"/>
      <c r="B3" s="3" t="s">
        <v>295</v>
      </c>
      <c r="C3" s="3"/>
      <c r="D3"/>
      <c r="E3"/>
      <c r="F3"/>
      <c r="G3"/>
      <c r="H3"/>
      <c r="I3"/>
      <c r="J3"/>
      <c r="K3"/>
    </row>
    <row r="4" spans="1:18" x14ac:dyDescent="0.15">
      <c r="A4" s="3"/>
      <c r="B4" s="13"/>
      <c r="C4" s="13"/>
      <c r="D4" s="13"/>
      <c r="E4" s="13"/>
      <c r="F4" s="13"/>
      <c r="G4" s="13"/>
      <c r="H4" s="13"/>
      <c r="I4" s="13"/>
      <c r="J4" s="13"/>
      <c r="K4"/>
    </row>
    <row r="5" spans="1:18" ht="18" customHeight="1" x14ac:dyDescent="0.15">
      <c r="B5" s="14" t="s">
        <v>2</v>
      </c>
      <c r="C5" s="7"/>
      <c r="D5" s="7"/>
      <c r="E5" s="7"/>
      <c r="F5" s="7"/>
      <c r="G5" s="7"/>
      <c r="H5" s="7"/>
      <c r="I5" s="7"/>
      <c r="J5" s="7"/>
      <c r="K5"/>
      <c r="L5"/>
      <c r="M5"/>
      <c r="N5"/>
      <c r="O5"/>
      <c r="P5"/>
      <c r="Q5"/>
      <c r="R5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AVERAGE('1.グラフデータ'!D168:H168)</f>
        <v>168.2</v>
      </c>
      <c r="E6" s="331" t="str">
        <f>'1.グラフデータ'!AD168</f>
        <v>減少傾向⤵</v>
      </c>
      <c r="F6" s="79"/>
      <c r="G6" s="335" t="s">
        <v>482</v>
      </c>
      <c r="H6" s="81" t="s">
        <v>289</v>
      </c>
      <c r="I6" s="99">
        <f>AVERAGE('1.グラフデータ'!D169:H169)</f>
        <v>0.32619999999999993</v>
      </c>
      <c r="J6" s="331" t="str">
        <f>'1.グラフデータ'!AD169</f>
        <v>同程度で推移</v>
      </c>
      <c r="K6" s="79"/>
    </row>
    <row r="7" spans="1:18" s="10" customFormat="1" ht="17.25" customHeight="1" x14ac:dyDescent="0.15">
      <c r="A7" s="82"/>
      <c r="B7" s="334"/>
      <c r="C7" s="83" t="s">
        <v>291</v>
      </c>
      <c r="D7" s="96">
        <f>'1.グラフデータ'!H168-'1.グラフデータ'!D168</f>
        <v>-18</v>
      </c>
      <c r="E7" s="332"/>
      <c r="F7" s="79"/>
      <c r="G7" s="336"/>
      <c r="H7" s="83" t="s">
        <v>291</v>
      </c>
      <c r="I7" s="85">
        <f>'1.グラフデータ'!H169-'1.グラフデータ'!D169</f>
        <v>3.999999999999998E-2</v>
      </c>
      <c r="J7" s="332"/>
      <c r="K7" s="79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/>
    </row>
    <row r="24" spans="1:18" ht="9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/>
    </row>
    <row r="25" spans="1:18" ht="18" customHeight="1" x14ac:dyDescent="0.15">
      <c r="B25" s="14" t="s">
        <v>282</v>
      </c>
      <c r="C25" s="7"/>
      <c r="D25" s="7"/>
      <c r="E25" s="7"/>
      <c r="F25" s="7"/>
      <c r="G25" s="7"/>
      <c r="H25" s="7"/>
      <c r="I25" s="7"/>
      <c r="J25" s="7"/>
      <c r="K25"/>
      <c r="L25"/>
      <c r="M25"/>
      <c r="N25"/>
      <c r="O25"/>
      <c r="P25"/>
      <c r="Q25"/>
      <c r="R25"/>
    </row>
    <row r="26" spans="1:18" s="10" customFormat="1" ht="17.25" customHeight="1" x14ac:dyDescent="0.15">
      <c r="A26" s="82"/>
      <c r="B26" s="333" t="s">
        <v>288</v>
      </c>
      <c r="C26" s="81" t="s">
        <v>289</v>
      </c>
      <c r="D26" s="107">
        <f>AVERAGE('1.グラフデータ'!D175:H175)</f>
        <v>51659.8</v>
      </c>
      <c r="E26" s="331" t="str">
        <f>'1.グラフデータ'!AD175</f>
        <v>同程度で推移</v>
      </c>
      <c r="F26" s="79"/>
      <c r="G26" s="335" t="s">
        <v>482</v>
      </c>
      <c r="H26" s="81" t="s">
        <v>289</v>
      </c>
      <c r="I26" s="99">
        <f>AVERAGE('1.グラフデータ'!D176:H176)</f>
        <v>0.32480000000000003</v>
      </c>
      <c r="J26" s="331" t="str">
        <f>'1.グラフデータ'!AD176</f>
        <v>同程度で推移</v>
      </c>
      <c r="K26" s="79"/>
    </row>
    <row r="27" spans="1:18" s="10" customFormat="1" ht="17.25" customHeight="1" x14ac:dyDescent="0.15">
      <c r="A27" s="82"/>
      <c r="B27" s="334"/>
      <c r="C27" s="83" t="s">
        <v>291</v>
      </c>
      <c r="D27" s="96">
        <f>'1.グラフデータ'!H175-'1.グラフデータ'!D175</f>
        <v>870</v>
      </c>
      <c r="E27" s="332"/>
      <c r="F27" s="79"/>
      <c r="G27" s="336"/>
      <c r="H27" s="83" t="s">
        <v>291</v>
      </c>
      <c r="I27" s="85">
        <f>'1.グラフデータ'!H176-'1.グラフデータ'!D176</f>
        <v>5.0000000000000044E-3</v>
      </c>
      <c r="J27" s="332"/>
      <c r="K27" s="79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/>
    </row>
    <row r="33" spans="1:11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/>
    </row>
    <row r="34" spans="1:11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/>
    </row>
    <row r="35" spans="1:11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/>
    </row>
    <row r="36" spans="1:11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/>
    </row>
    <row r="37" spans="1:11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/>
    </row>
    <row r="38" spans="1:11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/>
    </row>
    <row r="39" spans="1:1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/>
    </row>
    <row r="40" spans="1:1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/>
    </row>
    <row r="41" spans="1:1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/>
    </row>
    <row r="42" spans="1:11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/>
    </row>
    <row r="43" spans="1:11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/>
    </row>
    <row r="44" spans="1:11" ht="9.75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">
    <cfRule type="containsText" dxfId="250" priority="27" operator="containsText" text="―">
      <formula>NOT(ISERROR(SEARCH("―",E6)))</formula>
    </cfRule>
    <cfRule type="containsText" dxfId="249" priority="28" operator="containsText" text="隔年で">
      <formula>NOT(ISERROR(SEARCH("隔年で",E6)))</formula>
    </cfRule>
    <cfRule type="containsText" dxfId="248" priority="29" operator="containsText" text="年度により">
      <formula>NOT(ISERROR(SEARCH("年度により",E6)))</formula>
    </cfRule>
    <cfRule type="containsText" dxfId="247" priority="30" operator="containsText" text="減少傾向">
      <formula>NOT(ISERROR(SEARCH("減少傾向",E6)))</formula>
    </cfRule>
    <cfRule type="containsText" dxfId="246" priority="31" operator="containsText" text="増加傾向">
      <formula>NOT(ISERROR(SEARCH("増加傾向",E6)))</formula>
    </cfRule>
    <cfRule type="containsText" dxfId="245" priority="32" operator="containsText" text="同程度">
      <formula>NOT(ISERROR(SEARCH("同程度",E6)))</formula>
    </cfRule>
  </conditionalFormatting>
  <conditionalFormatting sqref="E6:E7">
    <cfRule type="containsText" dxfId="244" priority="25" operator="containsText" text="最新年度のみ減少">
      <formula>NOT(ISERROR(SEARCH("最新年度のみ減少",E6)))</formula>
    </cfRule>
    <cfRule type="containsText" dxfId="243" priority="26" operator="containsText" text="最新年度のみ増加">
      <formula>NOT(ISERROR(SEARCH("最新年度のみ増加",E6)))</formula>
    </cfRule>
  </conditionalFormatting>
  <conditionalFormatting sqref="J6">
    <cfRule type="containsText" dxfId="242" priority="19" operator="containsText" text="―">
      <formula>NOT(ISERROR(SEARCH("―",J6)))</formula>
    </cfRule>
    <cfRule type="containsText" dxfId="241" priority="20" operator="containsText" text="隔年で">
      <formula>NOT(ISERROR(SEARCH("隔年で",J6)))</formula>
    </cfRule>
    <cfRule type="containsText" dxfId="240" priority="21" operator="containsText" text="年度により">
      <formula>NOT(ISERROR(SEARCH("年度により",J6)))</formula>
    </cfRule>
    <cfRule type="containsText" dxfId="239" priority="22" operator="containsText" text="減少傾向">
      <formula>NOT(ISERROR(SEARCH("減少傾向",J6)))</formula>
    </cfRule>
    <cfRule type="containsText" dxfId="238" priority="23" operator="containsText" text="増加傾向">
      <formula>NOT(ISERROR(SEARCH("増加傾向",J6)))</formula>
    </cfRule>
    <cfRule type="containsText" dxfId="237" priority="24" operator="containsText" text="同程度">
      <formula>NOT(ISERROR(SEARCH("同程度",J6)))</formula>
    </cfRule>
  </conditionalFormatting>
  <conditionalFormatting sqref="J6:J7">
    <cfRule type="containsText" dxfId="236" priority="17" operator="containsText" text="最新年度のみ減少">
      <formula>NOT(ISERROR(SEARCH("最新年度のみ減少",J6)))</formula>
    </cfRule>
    <cfRule type="containsText" dxfId="235" priority="18" operator="containsText" text="最新年度のみ増加">
      <formula>NOT(ISERROR(SEARCH("最新年度のみ増加",J6)))</formula>
    </cfRule>
  </conditionalFormatting>
  <conditionalFormatting sqref="E26">
    <cfRule type="containsText" dxfId="234" priority="11" operator="containsText" text="―">
      <formula>NOT(ISERROR(SEARCH("―",E26)))</formula>
    </cfRule>
    <cfRule type="containsText" dxfId="233" priority="12" operator="containsText" text="隔年で">
      <formula>NOT(ISERROR(SEARCH("隔年で",E26)))</formula>
    </cfRule>
    <cfRule type="containsText" dxfId="232" priority="13" operator="containsText" text="年度により">
      <formula>NOT(ISERROR(SEARCH("年度により",E26)))</formula>
    </cfRule>
    <cfRule type="containsText" dxfId="231" priority="14" operator="containsText" text="減少傾向">
      <formula>NOT(ISERROR(SEARCH("減少傾向",E26)))</formula>
    </cfRule>
    <cfRule type="containsText" dxfId="230" priority="15" operator="containsText" text="増加傾向">
      <formula>NOT(ISERROR(SEARCH("増加傾向",E26)))</formula>
    </cfRule>
    <cfRule type="containsText" dxfId="229" priority="16" operator="containsText" text="同程度">
      <formula>NOT(ISERROR(SEARCH("同程度",E26)))</formula>
    </cfRule>
  </conditionalFormatting>
  <conditionalFormatting sqref="E26:E27">
    <cfRule type="containsText" dxfId="228" priority="9" operator="containsText" text="最新年度のみ減少">
      <formula>NOT(ISERROR(SEARCH("最新年度のみ減少",E26)))</formula>
    </cfRule>
    <cfRule type="containsText" dxfId="227" priority="10" operator="containsText" text="最新年度のみ増加">
      <formula>NOT(ISERROR(SEARCH("最新年度のみ増加",E26)))</formula>
    </cfRule>
  </conditionalFormatting>
  <conditionalFormatting sqref="J26">
    <cfRule type="containsText" dxfId="226" priority="3" operator="containsText" text="―">
      <formula>NOT(ISERROR(SEARCH("―",J26)))</formula>
    </cfRule>
    <cfRule type="containsText" dxfId="225" priority="4" operator="containsText" text="隔年で">
      <formula>NOT(ISERROR(SEARCH("隔年で",J26)))</formula>
    </cfRule>
    <cfRule type="containsText" dxfId="224" priority="5" operator="containsText" text="年度により">
      <formula>NOT(ISERROR(SEARCH("年度により",J26)))</formula>
    </cfRule>
    <cfRule type="containsText" dxfId="223" priority="6" operator="containsText" text="減少傾向">
      <formula>NOT(ISERROR(SEARCH("減少傾向",J26)))</formula>
    </cfRule>
    <cfRule type="containsText" dxfId="222" priority="7" operator="containsText" text="増加傾向">
      <formula>NOT(ISERROR(SEARCH("増加傾向",J26)))</formula>
    </cfRule>
    <cfRule type="containsText" dxfId="221" priority="8" operator="containsText" text="同程度">
      <formula>NOT(ISERROR(SEARCH("同程度",J26)))</formula>
    </cfRule>
  </conditionalFormatting>
  <conditionalFormatting sqref="J26:J27">
    <cfRule type="containsText" dxfId="220" priority="1" operator="containsText" text="最新年度のみ減少">
      <formula>NOT(ISERROR(SEARCH("最新年度のみ減少",J26)))</formula>
    </cfRule>
    <cfRule type="containsText" dxfId="219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6:F7" xr:uid="{00000000-0002-0000-0700-000000000000}">
      <formula1>$C$38:$C$40</formula1>
    </dataValidation>
    <dataValidation type="list" allowBlank="1" showInputMessage="1" showErrorMessage="1" sqref="K26:K27 F26:F27" xr:uid="{00000000-0002-0000-0700-000001000000}">
      <formula1>$C$40:$C$41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showOutlineSymbols="0" showWhiteSpace="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2" ht="24" customHeight="1" thickBot="1" x14ac:dyDescent="0.2">
      <c r="A1" s="3" t="s">
        <v>3</v>
      </c>
      <c r="B1" s="3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2" ht="24" customHeight="1" x14ac:dyDescent="0.15">
      <c r="A2" s="3" t="s">
        <v>293</v>
      </c>
      <c r="B2" s="3"/>
      <c r="C2" s="14"/>
      <c r="D2" s="15"/>
      <c r="E2" s="15"/>
      <c r="F2" s="15"/>
      <c r="G2" s="15"/>
      <c r="H2" s="15"/>
      <c r="I2" s="15"/>
      <c r="J2" s="15"/>
      <c r="K2" s="15"/>
    </row>
    <row r="3" spans="1:12" ht="24" customHeight="1" x14ac:dyDescent="0.15">
      <c r="A3" s="3"/>
      <c r="B3" s="14" t="s">
        <v>316</v>
      </c>
      <c r="C3" s="14"/>
      <c r="D3" s="15"/>
      <c r="E3" s="15"/>
      <c r="F3" s="15"/>
      <c r="G3" s="15"/>
      <c r="H3" s="15"/>
      <c r="I3" s="15"/>
      <c r="J3" s="15"/>
      <c r="K3" s="15"/>
    </row>
    <row r="4" spans="1:12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2" s="10" customFormat="1" ht="18" customHeight="1" x14ac:dyDescent="0.15">
      <c r="A5" s="80"/>
      <c r="B5" s="14" t="s">
        <v>318</v>
      </c>
      <c r="C5" s="80"/>
      <c r="D5" s="80"/>
      <c r="E5" s="80"/>
      <c r="F5" s="80"/>
      <c r="G5" s="14"/>
      <c r="H5" s="80"/>
      <c r="I5" s="80"/>
      <c r="J5" s="80"/>
      <c r="K5" s="80"/>
    </row>
    <row r="6" spans="1:12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AVERAGE('1.グラフデータ'!D182:H182)</f>
        <v>670.93999999999994</v>
      </c>
      <c r="E6" s="331" t="str">
        <f>'1.グラフデータ'!AD182</f>
        <v>同程度で推移</v>
      </c>
      <c r="F6" s="79"/>
      <c r="G6" s="335" t="s">
        <v>482</v>
      </c>
      <c r="H6" s="81" t="s">
        <v>289</v>
      </c>
      <c r="I6" s="99">
        <f>AVERAGE('1.グラフデータ'!D183:H183)</f>
        <v>0.32480000000000003</v>
      </c>
      <c r="J6" s="331" t="str">
        <f>'1.グラフデータ'!AD183</f>
        <v>同程度で推移</v>
      </c>
      <c r="K6" s="79"/>
    </row>
    <row r="7" spans="1:12" s="10" customFormat="1" ht="17.25" customHeight="1" x14ac:dyDescent="0.15">
      <c r="A7" s="82"/>
      <c r="B7" s="334"/>
      <c r="C7" s="83" t="s">
        <v>291</v>
      </c>
      <c r="D7" s="96">
        <f>'1.グラフデータ'!H182-'1.グラフデータ'!D182</f>
        <v>11.300000000000068</v>
      </c>
      <c r="E7" s="332"/>
      <c r="F7" s="79"/>
      <c r="G7" s="336"/>
      <c r="H7" s="83" t="s">
        <v>291</v>
      </c>
      <c r="I7" s="85">
        <f>'1.グラフデータ'!H183-'1.グラフデータ'!D183</f>
        <v>5.0000000000000044E-3</v>
      </c>
      <c r="J7" s="332"/>
      <c r="K7" s="79"/>
    </row>
    <row r="8" spans="1:12" s="10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10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10" customFormat="1" ht="18.75" customHeight="1" x14ac:dyDescent="0.15">
      <c r="A25" s="80"/>
      <c r="B25" s="14" t="s">
        <v>351</v>
      </c>
      <c r="C25" s="80"/>
      <c r="D25" s="80"/>
      <c r="E25" s="80"/>
      <c r="F25" s="80"/>
      <c r="G25" s="14"/>
      <c r="H25" s="80"/>
      <c r="I25" s="80"/>
      <c r="J25" s="80"/>
      <c r="K25" s="80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86">
        <f>AVERAGE('1.グラフデータ'!D190:H190)</f>
        <v>371.19999999999993</v>
      </c>
      <c r="E26" s="331" t="str">
        <f>'1.グラフデータ'!AD190</f>
        <v>同程度で推移</v>
      </c>
      <c r="F26" s="79"/>
      <c r="G26" s="335" t="s">
        <v>482</v>
      </c>
      <c r="H26" s="81" t="s">
        <v>289</v>
      </c>
      <c r="I26" s="99">
        <f>AVERAGE('1.グラフデータ'!D191:H191)</f>
        <v>0.31140000000000001</v>
      </c>
      <c r="J26" s="331" t="str">
        <f>'1.グラフデータ'!AD191</f>
        <v>同程度で推移</v>
      </c>
      <c r="K26" s="79"/>
    </row>
    <row r="27" spans="1:11" s="10" customFormat="1" ht="17.25" customHeight="1" x14ac:dyDescent="0.15">
      <c r="A27" s="82"/>
      <c r="B27" s="334"/>
      <c r="C27" s="83" t="s">
        <v>291</v>
      </c>
      <c r="D27" s="96">
        <f>'1.グラフデータ'!H190-'1.グラフデータ'!D190</f>
        <v>-8.1999999999999886</v>
      </c>
      <c r="E27" s="332"/>
      <c r="F27" s="79"/>
      <c r="G27" s="336"/>
      <c r="H27" s="83" t="s">
        <v>291</v>
      </c>
      <c r="I27" s="85">
        <f>'1.グラフデータ'!H191-'1.グラフデータ'!D191</f>
        <v>-8.0000000000000071E-3</v>
      </c>
      <c r="J27" s="332"/>
      <c r="K27" s="79"/>
    </row>
    <row r="28" spans="1:11" s="10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10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10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10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10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10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10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10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10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10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10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10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10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10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10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10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10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10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10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10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10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10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10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10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10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10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10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10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10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10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10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10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10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10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10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10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10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10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10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10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10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10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10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10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10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10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10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10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10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10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10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10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10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10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10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10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18" priority="156" operator="containsText" text="無し">
      <formula>NOT(ISERROR(SEARCH("無し",K6)))</formula>
    </cfRule>
    <cfRule type="containsText" dxfId="217" priority="157" operator="containsText" text="変動">
      <formula>NOT(ISERROR(SEARCH("変動",K6)))</formula>
    </cfRule>
    <cfRule type="containsText" dxfId="216" priority="158" operator="containsText" text="減少">
      <formula>NOT(ISERROR(SEARCH("減少",K6)))</formula>
    </cfRule>
    <cfRule type="containsText" dxfId="215" priority="159" operator="containsText" text="増加">
      <formula>NOT(ISERROR(SEARCH("増加",K6)))</formula>
    </cfRule>
    <cfRule type="containsText" dxfId="214" priority="160" operator="containsText" text="安定">
      <formula>NOT(ISERROR(SEARCH("安定",K6)))</formula>
    </cfRule>
  </conditionalFormatting>
  <conditionalFormatting sqref="E6">
    <cfRule type="containsText" dxfId="213" priority="27" operator="containsText" text="―">
      <formula>NOT(ISERROR(SEARCH("―",E6)))</formula>
    </cfRule>
    <cfRule type="containsText" dxfId="212" priority="28" operator="containsText" text="隔年で">
      <formula>NOT(ISERROR(SEARCH("隔年で",E6)))</formula>
    </cfRule>
    <cfRule type="containsText" dxfId="211" priority="29" operator="containsText" text="年度により">
      <formula>NOT(ISERROR(SEARCH("年度により",E6)))</formula>
    </cfRule>
    <cfRule type="containsText" dxfId="210" priority="30" operator="containsText" text="減少傾向">
      <formula>NOT(ISERROR(SEARCH("減少傾向",E6)))</formula>
    </cfRule>
    <cfRule type="containsText" dxfId="209" priority="31" operator="containsText" text="増加傾向">
      <formula>NOT(ISERROR(SEARCH("増加傾向",E6)))</formula>
    </cfRule>
    <cfRule type="containsText" dxfId="208" priority="32" operator="containsText" text="同程度">
      <formula>NOT(ISERROR(SEARCH("同程度",E6)))</formula>
    </cfRule>
  </conditionalFormatting>
  <conditionalFormatting sqref="E6:E7">
    <cfRule type="containsText" dxfId="207" priority="25" operator="containsText" text="最新年度のみ減少">
      <formula>NOT(ISERROR(SEARCH("最新年度のみ減少",E6)))</formula>
    </cfRule>
    <cfRule type="containsText" dxfId="206" priority="26" operator="containsText" text="最新年度のみ増加">
      <formula>NOT(ISERROR(SEARCH("最新年度のみ増加",E6)))</formula>
    </cfRule>
  </conditionalFormatting>
  <conditionalFormatting sqref="J6">
    <cfRule type="containsText" dxfId="205" priority="19" operator="containsText" text="―">
      <formula>NOT(ISERROR(SEARCH("―",J6)))</formula>
    </cfRule>
    <cfRule type="containsText" dxfId="204" priority="20" operator="containsText" text="隔年で">
      <formula>NOT(ISERROR(SEARCH("隔年で",J6)))</formula>
    </cfRule>
    <cfRule type="containsText" dxfId="203" priority="21" operator="containsText" text="年度により">
      <formula>NOT(ISERROR(SEARCH("年度により",J6)))</formula>
    </cfRule>
    <cfRule type="containsText" dxfId="202" priority="22" operator="containsText" text="減少傾向">
      <formula>NOT(ISERROR(SEARCH("減少傾向",J6)))</formula>
    </cfRule>
    <cfRule type="containsText" dxfId="201" priority="23" operator="containsText" text="増加傾向">
      <formula>NOT(ISERROR(SEARCH("増加傾向",J6)))</formula>
    </cfRule>
    <cfRule type="containsText" dxfId="200" priority="24" operator="containsText" text="同程度">
      <formula>NOT(ISERROR(SEARCH("同程度",J6)))</formula>
    </cfRule>
  </conditionalFormatting>
  <conditionalFormatting sqref="J6:J7">
    <cfRule type="containsText" dxfId="199" priority="17" operator="containsText" text="最新年度のみ減少">
      <formula>NOT(ISERROR(SEARCH("最新年度のみ減少",J6)))</formula>
    </cfRule>
    <cfRule type="containsText" dxfId="198" priority="18" operator="containsText" text="最新年度のみ増加">
      <formula>NOT(ISERROR(SEARCH("最新年度のみ増加",J6)))</formula>
    </cfRule>
  </conditionalFormatting>
  <conditionalFormatting sqref="E26">
    <cfRule type="containsText" dxfId="197" priority="11" operator="containsText" text="―">
      <formula>NOT(ISERROR(SEARCH("―",E26)))</formula>
    </cfRule>
    <cfRule type="containsText" dxfId="196" priority="12" operator="containsText" text="隔年で">
      <formula>NOT(ISERROR(SEARCH("隔年で",E26)))</formula>
    </cfRule>
    <cfRule type="containsText" dxfId="195" priority="13" operator="containsText" text="年度により">
      <formula>NOT(ISERROR(SEARCH("年度により",E26)))</formula>
    </cfRule>
    <cfRule type="containsText" dxfId="194" priority="14" operator="containsText" text="減少傾向">
      <formula>NOT(ISERROR(SEARCH("減少傾向",E26)))</formula>
    </cfRule>
    <cfRule type="containsText" dxfId="193" priority="15" operator="containsText" text="増加傾向">
      <formula>NOT(ISERROR(SEARCH("増加傾向",E26)))</formula>
    </cfRule>
    <cfRule type="containsText" dxfId="192" priority="16" operator="containsText" text="同程度">
      <formula>NOT(ISERROR(SEARCH("同程度",E26)))</formula>
    </cfRule>
  </conditionalFormatting>
  <conditionalFormatting sqref="E26:E27">
    <cfRule type="containsText" dxfId="191" priority="9" operator="containsText" text="最新年度のみ減少">
      <formula>NOT(ISERROR(SEARCH("最新年度のみ減少",E26)))</formula>
    </cfRule>
    <cfRule type="containsText" dxfId="190" priority="10" operator="containsText" text="最新年度のみ増加">
      <formula>NOT(ISERROR(SEARCH("最新年度のみ増加",E26)))</formula>
    </cfRule>
  </conditionalFormatting>
  <conditionalFormatting sqref="J26">
    <cfRule type="containsText" dxfId="189" priority="3" operator="containsText" text="―">
      <formula>NOT(ISERROR(SEARCH("―",J26)))</formula>
    </cfRule>
    <cfRule type="containsText" dxfId="188" priority="4" operator="containsText" text="隔年で">
      <formula>NOT(ISERROR(SEARCH("隔年で",J26)))</formula>
    </cfRule>
    <cfRule type="containsText" dxfId="187" priority="5" operator="containsText" text="年度により">
      <formula>NOT(ISERROR(SEARCH("年度により",J26)))</formula>
    </cfRule>
    <cfRule type="containsText" dxfId="186" priority="6" operator="containsText" text="減少傾向">
      <formula>NOT(ISERROR(SEARCH("減少傾向",J26)))</formula>
    </cfRule>
    <cfRule type="containsText" dxfId="185" priority="7" operator="containsText" text="増加傾向">
      <formula>NOT(ISERROR(SEARCH("増加傾向",J26)))</formula>
    </cfRule>
    <cfRule type="containsText" dxfId="184" priority="8" operator="containsText" text="同程度">
      <formula>NOT(ISERROR(SEARCH("同程度",J26)))</formula>
    </cfRule>
  </conditionalFormatting>
  <conditionalFormatting sqref="J26:J27">
    <cfRule type="containsText" dxfId="183" priority="1" operator="containsText" text="最新年度のみ減少">
      <formula>NOT(ISERROR(SEARCH("最新年度のみ減少",J26)))</formula>
    </cfRule>
    <cfRule type="containsText" dxfId="182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26:F27 F6:F7" xr:uid="{00000000-0002-0000-0800-000000000000}">
      <formula1>$C$49:$C$52</formula1>
    </dataValidation>
    <dataValidation type="list" allowBlank="1" showInputMessage="1" showErrorMessage="1" sqref="J7 E27 J27" xr:uid="{00000000-0002-0000-0800-000001000000}">
      <formula1>$Y$2:$Y$6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'1.グラフデータ'!$AI$2:$AI$9</xm:f>
          </x14:formula1>
          <xm:sqref>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R138"/>
  <sheetViews>
    <sheetView showOutlineSymbols="0" showWhiteSpace="0" workbookViewId="0">
      <selection activeCell="D3" sqref="D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8" ht="24" customHeight="1" thickBot="1" x14ac:dyDescent="0.2">
      <c r="A1" s="14" t="s">
        <v>3</v>
      </c>
      <c r="B1" s="14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  <c r="M1"/>
      <c r="N1"/>
      <c r="O1"/>
      <c r="P1"/>
      <c r="Q1"/>
      <c r="R1"/>
    </row>
    <row r="2" spans="1:18" ht="24" customHeight="1" x14ac:dyDescent="0.15">
      <c r="A2" s="14" t="s">
        <v>293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/>
      <c r="M2"/>
      <c r="N2"/>
      <c r="O2"/>
      <c r="P2"/>
      <c r="Q2"/>
      <c r="R2"/>
    </row>
    <row r="3" spans="1:18" ht="24" customHeight="1" x14ac:dyDescent="0.15">
      <c r="A3" s="14"/>
      <c r="B3" s="14" t="s">
        <v>308</v>
      </c>
      <c r="C3" s="14"/>
      <c r="D3" s="15"/>
      <c r="E3" s="15"/>
      <c r="F3" s="15"/>
      <c r="G3" s="15"/>
      <c r="H3" s="15"/>
      <c r="I3" s="15"/>
      <c r="J3" s="15"/>
      <c r="K3" s="15"/>
      <c r="L3"/>
      <c r="M3"/>
      <c r="N3"/>
      <c r="O3"/>
      <c r="P3"/>
      <c r="Q3"/>
      <c r="R3"/>
    </row>
    <row r="4" spans="1:18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  <c r="L4"/>
      <c r="M4"/>
      <c r="N4"/>
      <c r="O4"/>
      <c r="P4"/>
      <c r="Q4"/>
      <c r="R4"/>
    </row>
    <row r="5" spans="1:18" s="10" customFormat="1" ht="18" customHeight="1" x14ac:dyDescent="0.15">
      <c r="A5" s="80"/>
      <c r="B5" s="14" t="s">
        <v>311</v>
      </c>
      <c r="C5" s="80"/>
      <c r="D5" s="80"/>
      <c r="E5" s="80"/>
      <c r="F5" s="80"/>
      <c r="G5" s="14" t="s">
        <v>312</v>
      </c>
      <c r="H5" s="80"/>
      <c r="I5" s="80"/>
      <c r="J5" s="80"/>
      <c r="K5" s="80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111">
        <f ca="1">AVERAGE('1.グラフデータ'!D200:H200)</f>
        <v>18</v>
      </c>
      <c r="E6" s="331" t="str">
        <f>'1.グラフデータ'!AD200</f>
        <v>年度により増減</v>
      </c>
      <c r="F6" s="79"/>
      <c r="G6" s="333" t="s">
        <v>288</v>
      </c>
      <c r="H6" s="81" t="s">
        <v>289</v>
      </c>
      <c r="I6" s="111">
        <f ca="1">AVERAGE('1.グラフデータ'!D207:H207)</f>
        <v>127.6</v>
      </c>
      <c r="J6" s="331" t="str">
        <f>'1.グラフデータ'!AD207</f>
        <v>最新年度のみ増加</v>
      </c>
      <c r="K6" s="79"/>
    </row>
    <row r="7" spans="1:18" s="10" customFormat="1" ht="17.25" customHeight="1" x14ac:dyDescent="0.15">
      <c r="A7" s="82"/>
      <c r="B7" s="334"/>
      <c r="C7" s="83" t="s">
        <v>291</v>
      </c>
      <c r="D7" s="108">
        <f ca="1">'1.グラフデータ'!H200-'1.グラフデータ'!D200</f>
        <v>4</v>
      </c>
      <c r="E7" s="332"/>
      <c r="F7" s="79"/>
      <c r="G7" s="334"/>
      <c r="H7" s="83" t="s">
        <v>291</v>
      </c>
      <c r="I7" s="108">
        <f ca="1">'1.グラフデータ'!H207-'1.グラフデータ'!D207</f>
        <v>-9</v>
      </c>
      <c r="J7" s="332"/>
      <c r="K7" s="79"/>
    </row>
    <row r="8" spans="1:18" s="10" customFormat="1" ht="17.25" customHeight="1" x14ac:dyDescent="0.15">
      <c r="A8" s="82"/>
      <c r="B8" s="335" t="s">
        <v>482</v>
      </c>
      <c r="C8" s="81" t="s">
        <v>289</v>
      </c>
      <c r="D8" s="84">
        <f ca="1">AVERAGE('1.グラフデータ'!D201:H201)</f>
        <v>0.16600000000000001</v>
      </c>
      <c r="E8" s="331" t="str">
        <f>'1.グラフデータ'!AD201</f>
        <v>年度により増減</v>
      </c>
      <c r="F8" s="79"/>
      <c r="G8" s="335" t="s">
        <v>482</v>
      </c>
      <c r="H8" s="81" t="s">
        <v>289</v>
      </c>
      <c r="I8" s="84">
        <f ca="1">AVERAGE('1.グラフデータ'!D208:H208)</f>
        <v>0.33859999999999996</v>
      </c>
      <c r="J8" s="331" t="str">
        <f>'1.グラフデータ'!AD208</f>
        <v>同程度で推移</v>
      </c>
      <c r="K8" s="79"/>
    </row>
    <row r="9" spans="1:18" s="10" customFormat="1" ht="17.25" customHeight="1" x14ac:dyDescent="0.15">
      <c r="A9" s="82"/>
      <c r="B9" s="336"/>
      <c r="C9" s="83" t="s">
        <v>291</v>
      </c>
      <c r="D9" s="85">
        <f ca="1">'1.グラフデータ'!H201-'1.グラフデータ'!D201</f>
        <v>7.2000000000000008E-2</v>
      </c>
      <c r="E9" s="332"/>
      <c r="F9" s="79"/>
      <c r="G9" s="336"/>
      <c r="H9" s="83" t="s">
        <v>291</v>
      </c>
      <c r="I9" s="85">
        <f ca="1">'1.グラフデータ'!H208-'1.グラフデータ'!D208</f>
        <v>0</v>
      </c>
      <c r="J9" s="332"/>
      <c r="K9" s="79"/>
    </row>
    <row r="10" spans="1:18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8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8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8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8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8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8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2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2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2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2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2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2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2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2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2" s="10" customFormat="1" ht="18.75" customHeight="1" x14ac:dyDescent="0.15">
      <c r="A25" s="80"/>
      <c r="B25" s="14" t="s">
        <v>313</v>
      </c>
      <c r="C25" s="80"/>
      <c r="D25" s="80"/>
      <c r="E25" s="80"/>
      <c r="F25" s="80"/>
      <c r="G25" s="78"/>
      <c r="H25" s="78"/>
      <c r="I25" s="78"/>
      <c r="J25" s="78"/>
      <c r="K25" s="78"/>
    </row>
    <row r="26" spans="1:12" s="10" customFormat="1" ht="17.25" customHeight="1" x14ac:dyDescent="0.15">
      <c r="A26" s="82"/>
      <c r="B26" s="333" t="s">
        <v>288</v>
      </c>
      <c r="C26" s="81" t="s">
        <v>289</v>
      </c>
      <c r="D26" s="111">
        <f ca="1">AVERAGE('1.グラフデータ'!D214:H214)</f>
        <v>22.6</v>
      </c>
      <c r="E26" s="331" t="str">
        <f>'1.グラフデータ'!AD214</f>
        <v>減少傾向⤵</v>
      </c>
      <c r="F26" s="79"/>
      <c r="G26" s="78"/>
      <c r="H26" s="78"/>
      <c r="I26" s="78"/>
      <c r="J26" s="78"/>
      <c r="K26" s="78"/>
    </row>
    <row r="27" spans="1:12" s="10" customFormat="1" ht="17.25" customHeight="1" x14ac:dyDescent="0.15">
      <c r="A27" s="82"/>
      <c r="B27" s="334"/>
      <c r="C27" s="83" t="s">
        <v>291</v>
      </c>
      <c r="D27" s="108">
        <f ca="1">'1.グラフデータ'!H214-'1.グラフデータ'!D214</f>
        <v>-13</v>
      </c>
      <c r="E27" s="332"/>
      <c r="F27" s="79"/>
      <c r="G27" s="78"/>
      <c r="H27" s="78"/>
      <c r="I27" s="78"/>
      <c r="J27" s="78"/>
      <c r="K27" s="78"/>
      <c r="L27"/>
    </row>
    <row r="28" spans="1:12" s="10" customFormat="1" ht="17.25" customHeight="1" x14ac:dyDescent="0.15">
      <c r="A28" s="82"/>
      <c r="B28" s="335" t="s">
        <v>482</v>
      </c>
      <c r="C28" s="81" t="s">
        <v>289</v>
      </c>
      <c r="D28" s="84">
        <f ca="1">AVERAGE('1.グラフデータ'!D215:H215)</f>
        <v>0.40139999999999992</v>
      </c>
      <c r="E28" s="331" t="str">
        <f>'1.グラフデータ'!AD215</f>
        <v>増加傾向⤴</v>
      </c>
      <c r="F28" s="79"/>
      <c r="G28" s="78"/>
      <c r="H28" s="78"/>
      <c r="I28" s="78"/>
      <c r="J28" s="78"/>
      <c r="K28" s="78"/>
      <c r="L28"/>
    </row>
    <row r="29" spans="1:12" s="10" customFormat="1" ht="17.25" customHeight="1" x14ac:dyDescent="0.15">
      <c r="A29" s="82"/>
      <c r="B29" s="336"/>
      <c r="C29" s="83" t="s">
        <v>291</v>
      </c>
      <c r="D29" s="85">
        <f ca="1">'1.グラフデータ'!H215-'1.グラフデータ'!D215</f>
        <v>0.34700000000000003</v>
      </c>
      <c r="E29" s="332"/>
      <c r="F29" s="79"/>
      <c r="G29" s="78"/>
      <c r="H29" s="78"/>
      <c r="I29" s="78"/>
      <c r="J29" s="78"/>
      <c r="K29" s="78"/>
      <c r="L29"/>
    </row>
    <row r="30" spans="1:12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/>
    </row>
    <row r="31" spans="1:12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/>
    </row>
    <row r="32" spans="1:12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/>
    </row>
    <row r="33" spans="1:12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/>
    </row>
    <row r="34" spans="1:12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/>
    </row>
    <row r="35" spans="1:12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2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2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2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2" s="10" customFormat="1" ht="32.25" customHeight="1" x14ac:dyDescent="0.15">
      <c r="A39" s="78"/>
      <c r="B39" s="78"/>
      <c r="C39" s="78"/>
      <c r="D39" s="78"/>
      <c r="E39" s="78"/>
      <c r="F39" s="78"/>
      <c r="G39"/>
      <c r="H39"/>
      <c r="I39"/>
      <c r="J39"/>
      <c r="K39"/>
    </row>
    <row r="40" spans="1:12" s="10" customFormat="1" ht="18" customHeight="1" x14ac:dyDescent="0.15">
      <c r="A40" s="78"/>
      <c r="B40" s="78"/>
      <c r="C40" s="78"/>
      <c r="D40" s="78"/>
      <c r="E40" s="78"/>
      <c r="F40" s="78"/>
      <c r="G40"/>
      <c r="H40"/>
      <c r="I40"/>
      <c r="J40"/>
      <c r="K40"/>
    </row>
    <row r="41" spans="1:12" s="10" customFormat="1" x14ac:dyDescent="0.15">
      <c r="A41" s="78"/>
      <c r="B41" s="78"/>
      <c r="C41" s="78"/>
      <c r="D41" s="78"/>
      <c r="E41" s="78"/>
      <c r="F41" s="78"/>
      <c r="G41"/>
      <c r="H41"/>
      <c r="I41"/>
      <c r="J41"/>
      <c r="K41"/>
    </row>
    <row r="42" spans="1:12" s="10" customFormat="1" x14ac:dyDescent="0.15">
      <c r="A42" s="78"/>
      <c r="B42" s="78"/>
      <c r="C42" s="78"/>
      <c r="D42" s="78"/>
      <c r="E42" s="78"/>
      <c r="F42" s="78"/>
      <c r="G42"/>
      <c r="H42"/>
      <c r="I42"/>
      <c r="J42"/>
      <c r="K42"/>
    </row>
    <row r="43" spans="1:12" s="10" customFormat="1" x14ac:dyDescent="0.15">
      <c r="A43" s="78"/>
      <c r="B43" s="78"/>
      <c r="C43" s="78"/>
      <c r="D43" s="78"/>
      <c r="E43" s="78"/>
      <c r="F43" s="78"/>
      <c r="G43"/>
      <c r="H43"/>
      <c r="I43"/>
      <c r="J43"/>
      <c r="K43"/>
    </row>
    <row r="44" spans="1:12" s="10" customFormat="1" x14ac:dyDescent="0.15">
      <c r="A44" s="78"/>
      <c r="B44" s="78"/>
      <c r="C44" s="78"/>
      <c r="D44" s="78"/>
      <c r="E44" s="78"/>
      <c r="F44" s="78"/>
      <c r="G44"/>
      <c r="H44"/>
      <c r="I44"/>
      <c r="J44"/>
      <c r="K44"/>
    </row>
    <row r="45" spans="1:12" s="10" customFormat="1" x14ac:dyDescent="0.15">
      <c r="A45" s="78"/>
      <c r="B45" s="78"/>
      <c r="C45" s="78"/>
      <c r="D45" s="78"/>
      <c r="E45" s="78"/>
      <c r="F45" s="78"/>
      <c r="G45"/>
      <c r="H45"/>
      <c r="I45"/>
      <c r="J45"/>
      <c r="K45"/>
    </row>
    <row r="46" spans="1:12" s="10" customFormat="1" x14ac:dyDescent="0.15">
      <c r="A46" s="78"/>
      <c r="B46" s="78"/>
      <c r="C46" s="78"/>
      <c r="D46" s="78"/>
      <c r="E46" s="78"/>
      <c r="F46" s="78"/>
      <c r="G46"/>
      <c r="H46"/>
      <c r="I46"/>
      <c r="J46"/>
      <c r="K46"/>
    </row>
    <row r="47" spans="1:12" s="10" customFormat="1" x14ac:dyDescent="0.15">
      <c r="A47" s="78"/>
      <c r="B47" s="78"/>
      <c r="C47" s="78"/>
      <c r="D47" s="78"/>
      <c r="E47" s="78"/>
      <c r="F47" s="78"/>
      <c r="G47"/>
      <c r="H47"/>
      <c r="I47"/>
      <c r="J47"/>
      <c r="K47"/>
    </row>
    <row r="48" spans="1:12" s="10" customFormat="1" x14ac:dyDescent="0.15">
      <c r="A48" s="78"/>
      <c r="B48" s="78"/>
      <c r="C48" s="78"/>
      <c r="D48" s="78"/>
      <c r="E48" s="78"/>
      <c r="F48" s="78"/>
      <c r="G48"/>
      <c r="H48"/>
      <c r="I48"/>
      <c r="J48"/>
      <c r="K48"/>
    </row>
    <row r="49" spans="1:11" s="10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10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10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10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10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10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10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ht="9" customHeight="1" x14ac:dyDescent="0.15"/>
    <row r="58" spans="1:11" ht="18" customHeight="1" x14ac:dyDescent="0.15"/>
    <row r="86" ht="18" customHeight="1" x14ac:dyDescent="0.15"/>
    <row r="109" ht="9" customHeight="1" x14ac:dyDescent="0.15"/>
    <row r="111" ht="18" customHeight="1" x14ac:dyDescent="0.15"/>
    <row r="138" ht="18" customHeight="1" x14ac:dyDescent="0.15"/>
  </sheetData>
  <mergeCells count="12">
    <mergeCell ref="E28:E29"/>
    <mergeCell ref="B6:B7"/>
    <mergeCell ref="E6:E7"/>
    <mergeCell ref="G6:G7"/>
    <mergeCell ref="J6:J7"/>
    <mergeCell ref="B8:B9"/>
    <mergeCell ref="E8:E9"/>
    <mergeCell ref="G8:G9"/>
    <mergeCell ref="J8:J9"/>
    <mergeCell ref="B26:B27"/>
    <mergeCell ref="E26:E27"/>
    <mergeCell ref="B28:B29"/>
  </mergeCells>
  <phoneticPr fontId="1"/>
  <conditionalFormatting sqref="K6:K9">
    <cfRule type="containsText" dxfId="181" priority="241" operator="containsText" text="無し">
      <formula>NOT(ISERROR(SEARCH("無し",K6)))</formula>
    </cfRule>
    <cfRule type="containsText" dxfId="180" priority="242" operator="containsText" text="変動">
      <formula>NOT(ISERROR(SEARCH("変動",K6)))</formula>
    </cfRule>
    <cfRule type="containsText" dxfId="179" priority="243" operator="containsText" text="減少">
      <formula>NOT(ISERROR(SEARCH("減少",K6)))</formula>
    </cfRule>
    <cfRule type="containsText" dxfId="178" priority="244" operator="containsText" text="増加">
      <formula>NOT(ISERROR(SEARCH("増加",K6)))</formula>
    </cfRule>
    <cfRule type="containsText" dxfId="177" priority="245" operator="containsText" text="安定">
      <formula>NOT(ISERROR(SEARCH("安定",K6)))</formula>
    </cfRule>
  </conditionalFormatting>
  <conditionalFormatting sqref="F6:F9 F26:F29">
    <cfRule type="containsText" dxfId="176" priority="236" operator="containsText" text="無し">
      <formula>NOT(ISERROR(SEARCH("無し",F6)))</formula>
    </cfRule>
    <cfRule type="containsText" dxfId="175" priority="237" operator="containsText" text="変動">
      <formula>NOT(ISERROR(SEARCH("変動",F6)))</formula>
    </cfRule>
    <cfRule type="containsText" dxfId="174" priority="238" operator="containsText" text="減少">
      <formula>NOT(ISERROR(SEARCH("減少",F6)))</formula>
    </cfRule>
    <cfRule type="containsText" dxfId="173" priority="239" operator="containsText" text="増加">
      <formula>NOT(ISERROR(SEARCH("増加",F6)))</formula>
    </cfRule>
    <cfRule type="containsText" dxfId="172" priority="240" operator="containsText" text="安定">
      <formula>NOT(ISERROR(SEARCH("安定",F6)))</formula>
    </cfRule>
  </conditionalFormatting>
  <conditionalFormatting sqref="E6 E8">
    <cfRule type="containsText" dxfId="171" priority="27" operator="containsText" text="―">
      <formula>NOT(ISERROR(SEARCH("―",E6)))</formula>
    </cfRule>
    <cfRule type="containsText" dxfId="170" priority="28" operator="containsText" text="隔年で">
      <formula>NOT(ISERROR(SEARCH("隔年で",E6)))</formula>
    </cfRule>
    <cfRule type="containsText" dxfId="169" priority="29" operator="containsText" text="年度により">
      <formula>NOT(ISERROR(SEARCH("年度により",E6)))</formula>
    </cfRule>
    <cfRule type="containsText" dxfId="168" priority="30" operator="containsText" text="減少傾向">
      <formula>NOT(ISERROR(SEARCH("減少傾向",E6)))</formula>
    </cfRule>
    <cfRule type="containsText" dxfId="167" priority="31" operator="containsText" text="増加傾向">
      <formula>NOT(ISERROR(SEARCH("増加傾向",E6)))</formula>
    </cfRule>
    <cfRule type="containsText" dxfId="166" priority="32" operator="containsText" text="同程度">
      <formula>NOT(ISERROR(SEARCH("同程度",E6)))</formula>
    </cfRule>
  </conditionalFormatting>
  <conditionalFormatting sqref="E6:E9">
    <cfRule type="containsText" dxfId="165" priority="25" operator="containsText" text="最新年度のみ減少">
      <formula>NOT(ISERROR(SEARCH("最新年度のみ減少",E6)))</formula>
    </cfRule>
    <cfRule type="containsText" dxfId="164" priority="26" operator="containsText" text="最新年度のみ増加">
      <formula>NOT(ISERROR(SEARCH("最新年度のみ増加",E6)))</formula>
    </cfRule>
  </conditionalFormatting>
  <conditionalFormatting sqref="E26:E29">
    <cfRule type="containsText" dxfId="163" priority="1" operator="containsText" text="最新年度のみ減少">
      <formula>NOT(ISERROR(SEARCH("最新年度のみ減少",E26)))</formula>
    </cfRule>
    <cfRule type="containsText" dxfId="162" priority="2" operator="containsText" text="最新年度のみ増加">
      <formula>NOT(ISERROR(SEARCH("最新年度のみ増加",E26)))</formula>
    </cfRule>
  </conditionalFormatting>
  <conditionalFormatting sqref="J6 J8">
    <cfRule type="containsText" dxfId="161" priority="11" operator="containsText" text="―">
      <formula>NOT(ISERROR(SEARCH("―",J6)))</formula>
    </cfRule>
    <cfRule type="containsText" dxfId="160" priority="12" operator="containsText" text="隔年で">
      <formula>NOT(ISERROR(SEARCH("隔年で",J6)))</formula>
    </cfRule>
    <cfRule type="containsText" dxfId="159" priority="13" operator="containsText" text="年度により">
      <formula>NOT(ISERROR(SEARCH("年度により",J6)))</formula>
    </cfRule>
    <cfRule type="containsText" dxfId="158" priority="14" operator="containsText" text="減少傾向">
      <formula>NOT(ISERROR(SEARCH("減少傾向",J6)))</formula>
    </cfRule>
    <cfRule type="containsText" dxfId="157" priority="15" operator="containsText" text="増加傾向">
      <formula>NOT(ISERROR(SEARCH("増加傾向",J6)))</formula>
    </cfRule>
    <cfRule type="containsText" dxfId="156" priority="16" operator="containsText" text="同程度">
      <formula>NOT(ISERROR(SEARCH("同程度",J6)))</formula>
    </cfRule>
  </conditionalFormatting>
  <conditionalFormatting sqref="J6:J9">
    <cfRule type="containsText" dxfId="155" priority="9" operator="containsText" text="最新年度のみ減少">
      <formula>NOT(ISERROR(SEARCH("最新年度のみ減少",J6)))</formula>
    </cfRule>
    <cfRule type="containsText" dxfId="154" priority="10" operator="containsText" text="最新年度のみ増加">
      <formula>NOT(ISERROR(SEARCH("最新年度のみ増加",J6)))</formula>
    </cfRule>
  </conditionalFormatting>
  <conditionalFormatting sqref="E26 E28">
    <cfRule type="containsText" dxfId="153" priority="3" operator="containsText" text="―">
      <formula>NOT(ISERROR(SEARCH("―",E26)))</formula>
    </cfRule>
    <cfRule type="containsText" dxfId="152" priority="4" operator="containsText" text="隔年で">
      <formula>NOT(ISERROR(SEARCH("隔年で",E26)))</formula>
    </cfRule>
    <cfRule type="containsText" dxfId="151" priority="5" operator="containsText" text="年度により">
      <formula>NOT(ISERROR(SEARCH("年度により",E26)))</formula>
    </cfRule>
    <cfRule type="containsText" dxfId="150" priority="6" operator="containsText" text="減少傾向">
      <formula>NOT(ISERROR(SEARCH("減少傾向",E26)))</formula>
    </cfRule>
    <cfRule type="containsText" dxfId="149" priority="7" operator="containsText" text="増加傾向">
      <formula>NOT(ISERROR(SEARCH("増加傾向",E26)))</formula>
    </cfRule>
    <cfRule type="containsText" dxfId="148" priority="8" operator="containsText" text="同程度">
      <formula>NOT(ISERROR(SEARCH("同程度",E26)))</formula>
    </cfRule>
  </conditionalFormatting>
  <dataValidations count="2">
    <dataValidation type="list" allowBlank="1" showInputMessage="1" showErrorMessage="1" sqref="J9 J7 E27 E29" xr:uid="{00000000-0002-0000-0900-000000000000}">
      <formula1>$BM$2:$BM$7</formula1>
    </dataValidation>
    <dataValidation type="list" allowBlank="1" showInputMessage="1" showErrorMessage="1" sqref="E9" xr:uid="{00000000-0002-0000-0900-000001000000}">
      <formula1>$AD$2:$AD$9</formula1>
    </dataValidation>
  </dataValidations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'1.グラフデータ'!$AI$2:$AI$9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R56"/>
  <sheetViews>
    <sheetView showOutlineSymbols="0" showWhiteSpace="0" topLeftCell="A34" workbookViewId="0"/>
  </sheetViews>
  <sheetFormatPr defaultRowHeight="13.5" x14ac:dyDescent="0.15"/>
  <cols>
    <col min="1" max="1" width="0.625" style="15" customWidth="1"/>
    <col min="2" max="2" width="11.625" style="15" customWidth="1"/>
    <col min="3" max="3" width="11.25" style="15" customWidth="1"/>
    <col min="4" max="4" width="10" style="15" customWidth="1"/>
    <col min="5" max="5" width="12" style="15" customWidth="1"/>
    <col min="6" max="6" width="2.875" style="15" customWidth="1"/>
    <col min="7" max="7" width="11.625" style="15" customWidth="1"/>
    <col min="8" max="8" width="11.25" style="15" customWidth="1"/>
    <col min="9" max="9" width="10" style="15" customWidth="1"/>
    <col min="10" max="10" width="12" style="15" customWidth="1"/>
    <col min="11" max="11" width="0.625" style="1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8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L1" s="76" t="s">
        <v>281</v>
      </c>
    </row>
    <row r="2" spans="1:18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 s="3"/>
      <c r="B3" s="3" t="s">
        <v>295</v>
      </c>
      <c r="C3" s="3"/>
      <c r="D3"/>
      <c r="E3"/>
      <c r="F3"/>
      <c r="G3"/>
      <c r="H3"/>
      <c r="I3"/>
      <c r="J3"/>
    </row>
    <row r="4" spans="1:18" x14ac:dyDescent="0.15">
      <c r="A4" s="3"/>
      <c r="B4" s="13"/>
      <c r="C4" s="13"/>
      <c r="D4" s="13"/>
      <c r="E4" s="13"/>
      <c r="F4" s="13"/>
      <c r="G4" s="13"/>
      <c r="H4" s="13"/>
      <c r="I4" s="13"/>
      <c r="J4" s="13"/>
    </row>
    <row r="5" spans="1:18" ht="18" customHeight="1" x14ac:dyDescent="0.15">
      <c r="B5" s="14" t="s">
        <v>2</v>
      </c>
      <c r="C5" s="7"/>
      <c r="D5" s="7"/>
      <c r="E5" s="7"/>
      <c r="F5" s="7"/>
      <c r="G5" s="7"/>
      <c r="H5" s="7"/>
      <c r="I5" s="7"/>
      <c r="J5" s="7"/>
      <c r="L5"/>
      <c r="M5"/>
      <c r="N5"/>
      <c r="O5"/>
      <c r="P5"/>
      <c r="Q5"/>
      <c r="R5"/>
    </row>
    <row r="6" spans="1:18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AVERAGE('1.グラフデータ'!D223:H223)</f>
        <v>26.4</v>
      </c>
      <c r="E6" s="331" t="str">
        <f>'1.グラフデータ'!AD223</f>
        <v>年度により増減</v>
      </c>
      <c r="F6" s="79"/>
      <c r="G6" s="335" t="s">
        <v>482</v>
      </c>
      <c r="H6" s="81" t="s">
        <v>289</v>
      </c>
      <c r="I6" s="99">
        <f>AVERAGE('1.グラフデータ'!D224:H224)</f>
        <v>0.50860000000000005</v>
      </c>
      <c r="J6" s="331" t="str">
        <f>'1.グラフデータ'!AD224</f>
        <v>最新年度のみ増加</v>
      </c>
      <c r="K6" s="15"/>
    </row>
    <row r="7" spans="1:18" s="10" customFormat="1" ht="17.25" customHeight="1" x14ac:dyDescent="0.15">
      <c r="A7" s="82"/>
      <c r="B7" s="334"/>
      <c r="C7" s="83" t="s">
        <v>291</v>
      </c>
      <c r="D7" s="96">
        <f>'1.グラフデータ'!H223-'1.グラフデータ'!D223</f>
        <v>0</v>
      </c>
      <c r="E7" s="332"/>
      <c r="F7" s="79"/>
      <c r="G7" s="336"/>
      <c r="H7" s="83" t="s">
        <v>291</v>
      </c>
      <c r="I7" s="85">
        <f>'1.グラフデータ'!H224-'1.グラフデータ'!D224</f>
        <v>-0.12</v>
      </c>
      <c r="J7" s="332"/>
      <c r="K7" s="15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8" ht="9" customHeight="1" x14ac:dyDescent="0.15">
      <c r="A24" s="7"/>
      <c r="B24" s="18"/>
      <c r="C24" s="7"/>
      <c r="D24" s="7"/>
      <c r="E24" s="7"/>
      <c r="F24" s="7"/>
      <c r="G24" s="7"/>
      <c r="H24" s="7"/>
      <c r="I24" s="7"/>
      <c r="J24" s="7"/>
    </row>
    <row r="25" spans="1:18" ht="18" customHeight="1" x14ac:dyDescent="0.15">
      <c r="B25" s="14" t="s">
        <v>282</v>
      </c>
      <c r="C25" s="7"/>
      <c r="D25" s="7"/>
      <c r="E25" s="7"/>
      <c r="F25" s="7"/>
      <c r="G25" s="7"/>
      <c r="H25" s="7"/>
      <c r="I25" s="7"/>
      <c r="J25" s="7"/>
      <c r="L25"/>
      <c r="M25"/>
      <c r="N25"/>
      <c r="O25"/>
      <c r="P25"/>
      <c r="Q25"/>
      <c r="R25"/>
    </row>
    <row r="26" spans="1:18" s="10" customFormat="1" ht="17.25" customHeight="1" x14ac:dyDescent="0.15">
      <c r="A26" s="82"/>
      <c r="B26" s="333" t="s">
        <v>288</v>
      </c>
      <c r="C26" s="81" t="s">
        <v>289</v>
      </c>
      <c r="D26" s="107">
        <f>AVERAGE('1.グラフデータ'!D230:H230)</f>
        <v>7698.4</v>
      </c>
      <c r="E26" s="331" t="str">
        <f>'1.グラフデータ'!AD230</f>
        <v>増加傾向⤴</v>
      </c>
      <c r="F26" s="79"/>
      <c r="G26" s="335" t="s">
        <v>482</v>
      </c>
      <c r="H26" s="81" t="s">
        <v>289</v>
      </c>
      <c r="I26" s="99">
        <f>AVERAGE('1.グラフデータ'!D231:H231)</f>
        <v>0.37239999999999995</v>
      </c>
      <c r="J26" s="331" t="str">
        <f>'1.グラフデータ'!AD231</f>
        <v>同程度で推移</v>
      </c>
      <c r="K26" s="15"/>
    </row>
    <row r="27" spans="1:18" s="10" customFormat="1" ht="17.25" customHeight="1" x14ac:dyDescent="0.15">
      <c r="A27" s="82"/>
      <c r="B27" s="334"/>
      <c r="C27" s="83" t="s">
        <v>291</v>
      </c>
      <c r="D27" s="108">
        <f>'1.グラフデータ'!H230-'1.グラフデータ'!D230</f>
        <v>1694</v>
      </c>
      <c r="E27" s="332"/>
      <c r="F27" s="79"/>
      <c r="G27" s="336"/>
      <c r="H27" s="83" t="s">
        <v>291</v>
      </c>
      <c r="I27" s="85">
        <f>'1.グラフデータ'!H231-'1.グラフデータ'!D231</f>
        <v>4.500000000000004E-2</v>
      </c>
      <c r="J27" s="332"/>
      <c r="K27" s="15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8.25" customHeight="1" x14ac:dyDescent="0.15">
      <c r="A44"/>
      <c r="B44"/>
      <c r="C44"/>
      <c r="D44"/>
      <c r="E44"/>
      <c r="F44"/>
      <c r="G44"/>
      <c r="H44"/>
      <c r="I44"/>
      <c r="J44"/>
    </row>
    <row r="45" spans="1:10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J6:J7"/>
    <mergeCell ref="J26:J27"/>
    <mergeCell ref="B26:B27"/>
    <mergeCell ref="E26:E27"/>
    <mergeCell ref="G26:G27"/>
    <mergeCell ref="B6:B7"/>
    <mergeCell ref="E6:E7"/>
    <mergeCell ref="G6:G7"/>
  </mergeCells>
  <phoneticPr fontId="1"/>
  <conditionalFormatting sqref="E6:E7">
    <cfRule type="containsText" dxfId="147" priority="25" operator="containsText" text="最新年度のみ減少">
      <formula>NOT(ISERROR(SEARCH("最新年度のみ減少",E6)))</formula>
    </cfRule>
    <cfRule type="containsText" dxfId="146" priority="26" operator="containsText" text="最新年度のみ増加">
      <formula>NOT(ISERROR(SEARCH("最新年度のみ増加",E6)))</formula>
    </cfRule>
  </conditionalFormatting>
  <conditionalFormatting sqref="E6">
    <cfRule type="containsText" dxfId="145" priority="27" operator="containsText" text="―">
      <formula>NOT(ISERROR(SEARCH("―",E6)))</formula>
    </cfRule>
    <cfRule type="containsText" dxfId="144" priority="28" operator="containsText" text="隔年で">
      <formula>NOT(ISERROR(SEARCH("隔年で",E6)))</formula>
    </cfRule>
    <cfRule type="containsText" dxfId="143" priority="29" operator="containsText" text="年度により">
      <formula>NOT(ISERROR(SEARCH("年度により",E6)))</formula>
    </cfRule>
    <cfRule type="containsText" dxfId="142" priority="30" operator="containsText" text="減少傾向">
      <formula>NOT(ISERROR(SEARCH("減少傾向",E6)))</formula>
    </cfRule>
    <cfRule type="containsText" dxfId="141" priority="31" operator="containsText" text="増加傾向">
      <formula>NOT(ISERROR(SEARCH("増加傾向",E6)))</formula>
    </cfRule>
    <cfRule type="containsText" dxfId="140" priority="32" operator="containsText" text="同程度">
      <formula>NOT(ISERROR(SEARCH("同程度",E6)))</formula>
    </cfRule>
  </conditionalFormatting>
  <conditionalFormatting sqref="J6:J7">
    <cfRule type="containsText" dxfId="139" priority="17" operator="containsText" text="最新年度のみ減少">
      <formula>NOT(ISERROR(SEARCH("最新年度のみ減少",J6)))</formula>
    </cfRule>
    <cfRule type="containsText" dxfId="138" priority="18" operator="containsText" text="最新年度のみ増加">
      <formula>NOT(ISERROR(SEARCH("最新年度のみ増加",J6)))</formula>
    </cfRule>
  </conditionalFormatting>
  <conditionalFormatting sqref="J6">
    <cfRule type="containsText" dxfId="137" priority="19" operator="containsText" text="―">
      <formula>NOT(ISERROR(SEARCH("―",J6)))</formula>
    </cfRule>
    <cfRule type="containsText" dxfId="136" priority="20" operator="containsText" text="隔年で">
      <formula>NOT(ISERROR(SEARCH("隔年で",J6)))</formula>
    </cfRule>
    <cfRule type="containsText" dxfId="135" priority="21" operator="containsText" text="年度により">
      <formula>NOT(ISERROR(SEARCH("年度により",J6)))</formula>
    </cfRule>
    <cfRule type="containsText" dxfId="134" priority="22" operator="containsText" text="減少傾向">
      <formula>NOT(ISERROR(SEARCH("減少傾向",J6)))</formula>
    </cfRule>
    <cfRule type="containsText" dxfId="133" priority="23" operator="containsText" text="増加傾向">
      <formula>NOT(ISERROR(SEARCH("増加傾向",J6)))</formula>
    </cfRule>
    <cfRule type="containsText" dxfId="132" priority="24" operator="containsText" text="同程度">
      <formula>NOT(ISERROR(SEARCH("同程度",J6)))</formula>
    </cfRule>
  </conditionalFormatting>
  <conditionalFormatting sqref="E26:E27">
    <cfRule type="containsText" dxfId="131" priority="9" operator="containsText" text="最新年度のみ減少">
      <formula>NOT(ISERROR(SEARCH("最新年度のみ減少",E26)))</formula>
    </cfRule>
    <cfRule type="containsText" dxfId="130" priority="10" operator="containsText" text="最新年度のみ増加">
      <formula>NOT(ISERROR(SEARCH("最新年度のみ増加",E26)))</formula>
    </cfRule>
  </conditionalFormatting>
  <conditionalFormatting sqref="E26">
    <cfRule type="containsText" dxfId="129" priority="11" operator="containsText" text="―">
      <formula>NOT(ISERROR(SEARCH("―",E26)))</formula>
    </cfRule>
    <cfRule type="containsText" dxfId="128" priority="12" operator="containsText" text="隔年で">
      <formula>NOT(ISERROR(SEARCH("隔年で",E26)))</formula>
    </cfRule>
    <cfRule type="containsText" dxfId="127" priority="13" operator="containsText" text="年度により">
      <formula>NOT(ISERROR(SEARCH("年度により",E26)))</formula>
    </cfRule>
    <cfRule type="containsText" dxfId="126" priority="14" operator="containsText" text="減少傾向">
      <formula>NOT(ISERROR(SEARCH("減少傾向",E26)))</formula>
    </cfRule>
    <cfRule type="containsText" dxfId="125" priority="15" operator="containsText" text="増加傾向">
      <formula>NOT(ISERROR(SEARCH("増加傾向",E26)))</formula>
    </cfRule>
    <cfRule type="containsText" dxfId="124" priority="16" operator="containsText" text="同程度">
      <formula>NOT(ISERROR(SEARCH("同程度",E26)))</formula>
    </cfRule>
  </conditionalFormatting>
  <conditionalFormatting sqref="J26:J27">
    <cfRule type="containsText" dxfId="123" priority="1" operator="containsText" text="最新年度のみ減少">
      <formula>NOT(ISERROR(SEARCH("最新年度のみ減少",J26)))</formula>
    </cfRule>
    <cfRule type="containsText" dxfId="122" priority="2" operator="containsText" text="最新年度のみ増加">
      <formula>NOT(ISERROR(SEARCH("最新年度のみ増加",J26)))</formula>
    </cfRule>
  </conditionalFormatting>
  <conditionalFormatting sqref="J26">
    <cfRule type="containsText" dxfId="121" priority="3" operator="containsText" text="―">
      <formula>NOT(ISERROR(SEARCH("―",J26)))</formula>
    </cfRule>
    <cfRule type="containsText" dxfId="120" priority="4" operator="containsText" text="隔年で">
      <formula>NOT(ISERROR(SEARCH("隔年で",J26)))</formula>
    </cfRule>
    <cfRule type="containsText" dxfId="119" priority="5" operator="containsText" text="年度により">
      <formula>NOT(ISERROR(SEARCH("年度により",J26)))</formula>
    </cfRule>
    <cfRule type="containsText" dxfId="118" priority="6" operator="containsText" text="減少傾向">
      <formula>NOT(ISERROR(SEARCH("減少傾向",J26)))</formula>
    </cfRule>
    <cfRule type="containsText" dxfId="117" priority="7" operator="containsText" text="増加傾向">
      <formula>NOT(ISERROR(SEARCH("増加傾向",J26)))</formula>
    </cfRule>
    <cfRule type="containsText" dxfId="116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F6:F7" xr:uid="{00000000-0002-0000-0A00-000000000000}">
      <formula1>#REF!</formula1>
    </dataValidation>
    <dataValidation type="list" allowBlank="1" showInputMessage="1" showErrorMessage="1" sqref="F26:F27" xr:uid="{00000000-0002-0000-0A00-000001000000}">
      <formula1>$C$40:$C$41</formula1>
    </dataValidation>
  </dataValidations>
  <hyperlinks>
    <hyperlink ref="L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36"/>
  <sheetViews>
    <sheetView showOutlineSymbols="0" showWhiteSpace="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10" bestFit="1" customWidth="1"/>
    <col min="13" max="17" width="10.75" style="10" bestFit="1" customWidth="1"/>
    <col min="18" max="18" width="9" style="10"/>
  </cols>
  <sheetData>
    <row r="1" spans="1:12" ht="24" customHeight="1" thickBot="1" x14ac:dyDescent="0.2">
      <c r="A1" s="3" t="s">
        <v>3</v>
      </c>
      <c r="B1" s="3"/>
      <c r="C1" s="14"/>
      <c r="D1" s="15"/>
      <c r="E1" s="15"/>
      <c r="F1" s="15"/>
      <c r="G1" s="14"/>
      <c r="H1" s="15"/>
      <c r="I1" s="15"/>
      <c r="J1" s="15"/>
      <c r="K1" s="15"/>
      <c r="L1" s="76" t="s">
        <v>281</v>
      </c>
    </row>
    <row r="2" spans="1:12" ht="24" customHeight="1" x14ac:dyDescent="0.15">
      <c r="A2" s="3" t="s">
        <v>294</v>
      </c>
      <c r="B2" s="3"/>
      <c r="C2" s="14"/>
      <c r="D2" s="15"/>
      <c r="E2" s="15"/>
      <c r="F2" s="15"/>
      <c r="G2" s="15"/>
      <c r="H2" s="15"/>
      <c r="I2" s="15"/>
      <c r="J2" s="15"/>
      <c r="K2" s="15"/>
    </row>
    <row r="3" spans="1:12" ht="24" customHeight="1" x14ac:dyDescent="0.15">
      <c r="A3" s="3"/>
      <c r="B3" s="14" t="s">
        <v>316</v>
      </c>
      <c r="C3" s="14"/>
      <c r="D3" s="15"/>
      <c r="E3" s="15"/>
      <c r="F3" s="15"/>
      <c r="G3" s="15"/>
      <c r="H3" s="15"/>
      <c r="I3" s="15"/>
      <c r="J3" s="15"/>
      <c r="K3" s="15"/>
    </row>
    <row r="4" spans="1:12" x14ac:dyDescent="0.15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2" s="10" customFormat="1" ht="18" customHeight="1" x14ac:dyDescent="0.15">
      <c r="A5" s="80"/>
      <c r="B5" s="14" t="s">
        <v>318</v>
      </c>
      <c r="C5" s="80"/>
      <c r="D5" s="80"/>
      <c r="E5" s="80"/>
      <c r="F5" s="80"/>
      <c r="G5" s="14"/>
      <c r="H5" s="80"/>
      <c r="I5" s="80"/>
      <c r="J5" s="80"/>
      <c r="K5" s="80"/>
    </row>
    <row r="6" spans="1:12" s="10" customFormat="1" ht="17.25" customHeight="1" x14ac:dyDescent="0.15">
      <c r="A6" s="82"/>
      <c r="B6" s="333" t="s">
        <v>288</v>
      </c>
      <c r="C6" s="81" t="s">
        <v>289</v>
      </c>
      <c r="D6" s="86">
        <f>AVERAGE('1.グラフデータ'!D237:H237)</f>
        <v>127.07999999999997</v>
      </c>
      <c r="E6" s="331" t="str">
        <f>'1.グラフデータ'!AD237</f>
        <v>増加傾向⤴</v>
      </c>
      <c r="F6" s="79"/>
      <c r="G6" s="335" t="s">
        <v>482</v>
      </c>
      <c r="H6" s="81" t="s">
        <v>289</v>
      </c>
      <c r="I6" s="99">
        <f>AVERAGE('1.グラフデータ'!D238:H238)</f>
        <v>0.37239999999999995</v>
      </c>
      <c r="J6" s="331" t="str">
        <f>'1.グラフデータ'!AD238</f>
        <v>同程度で推移</v>
      </c>
      <c r="K6" s="79"/>
    </row>
    <row r="7" spans="1:12" s="10" customFormat="1" ht="17.25" customHeight="1" x14ac:dyDescent="0.15">
      <c r="A7" s="82"/>
      <c r="B7" s="334"/>
      <c r="C7" s="83" t="s">
        <v>291</v>
      </c>
      <c r="D7" s="96">
        <f>'1.グラフデータ'!H237-'1.グラフデータ'!D237</f>
        <v>30.099999999999994</v>
      </c>
      <c r="E7" s="332"/>
      <c r="F7" s="79"/>
      <c r="G7" s="336"/>
      <c r="H7" s="83" t="s">
        <v>291</v>
      </c>
      <c r="I7" s="85">
        <f>'1.グラフデータ'!H238-'1.グラフデータ'!D238</f>
        <v>4.500000000000004E-2</v>
      </c>
      <c r="J7" s="332"/>
      <c r="K7" s="79"/>
    </row>
    <row r="8" spans="1:12" s="10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10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10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10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10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10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10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10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10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10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10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10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10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10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10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10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10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10" customFormat="1" ht="18.75" customHeight="1" x14ac:dyDescent="0.15">
      <c r="A25" s="80"/>
      <c r="B25" s="14" t="s">
        <v>351</v>
      </c>
      <c r="C25" s="80"/>
      <c r="D25" s="80"/>
      <c r="E25" s="80"/>
      <c r="F25" s="80"/>
      <c r="G25" s="14"/>
      <c r="H25" s="80"/>
      <c r="I25" s="80"/>
      <c r="J25" s="80"/>
      <c r="K25" s="80"/>
    </row>
    <row r="26" spans="1:11" s="10" customFormat="1" ht="17.25" customHeight="1" x14ac:dyDescent="0.15">
      <c r="A26" s="82"/>
      <c r="B26" s="333" t="s">
        <v>288</v>
      </c>
      <c r="C26" s="81" t="s">
        <v>289</v>
      </c>
      <c r="D26" s="86">
        <f>AVERAGE('1.グラフデータ'!D245:H245)</f>
        <v>53.04</v>
      </c>
      <c r="E26" s="331" t="str">
        <f>'1.グラフデータ'!AD245</f>
        <v>増加傾向⤴</v>
      </c>
      <c r="F26" s="79"/>
      <c r="G26" s="335" t="s">
        <v>482</v>
      </c>
      <c r="H26" s="81" t="s">
        <v>289</v>
      </c>
      <c r="I26" s="99">
        <f>AVERAGE('1.グラフデータ'!D246:H246)</f>
        <v>0.40639999999999998</v>
      </c>
      <c r="J26" s="331" t="str">
        <f>'1.グラフデータ'!AD246</f>
        <v>同程度で推移</v>
      </c>
      <c r="K26" s="79"/>
    </row>
    <row r="27" spans="1:11" s="10" customFormat="1" ht="17.25" customHeight="1" x14ac:dyDescent="0.15">
      <c r="A27" s="82"/>
      <c r="B27" s="334"/>
      <c r="C27" s="83" t="s">
        <v>291</v>
      </c>
      <c r="D27" s="96">
        <f>'1.グラフデータ'!H245-'1.グラフデータ'!D245</f>
        <v>11.799999999999997</v>
      </c>
      <c r="E27" s="332"/>
      <c r="F27" s="79"/>
      <c r="G27" s="336"/>
      <c r="H27" s="83" t="s">
        <v>291</v>
      </c>
      <c r="I27" s="85">
        <f>'1.グラフデータ'!H246-'1.グラフデータ'!D246</f>
        <v>4.5999999999999985E-2</v>
      </c>
      <c r="J27" s="332"/>
      <c r="K27" s="79"/>
    </row>
    <row r="28" spans="1:11" s="10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10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10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10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10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10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10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10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10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10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10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10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10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10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10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10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10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10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10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10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10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10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10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10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10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10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10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10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10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10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10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10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10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10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10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10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10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10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10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10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10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10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10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10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10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10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10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10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10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10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10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10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10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10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10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10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10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10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10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10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10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115" priority="122" operator="containsText" text="無し">
      <formula>NOT(ISERROR(SEARCH("無し",K6)))</formula>
    </cfRule>
    <cfRule type="containsText" dxfId="114" priority="123" operator="containsText" text="変動">
      <formula>NOT(ISERROR(SEARCH("変動",K6)))</formula>
    </cfRule>
    <cfRule type="containsText" dxfId="113" priority="124" operator="containsText" text="減少">
      <formula>NOT(ISERROR(SEARCH("減少",K6)))</formula>
    </cfRule>
    <cfRule type="containsText" dxfId="112" priority="125" operator="containsText" text="増加">
      <formula>NOT(ISERROR(SEARCH("増加",K6)))</formula>
    </cfRule>
    <cfRule type="containsText" dxfId="111" priority="126" operator="containsText" text="安定">
      <formula>NOT(ISERROR(SEARCH("安定",K6)))</formula>
    </cfRule>
  </conditionalFormatting>
  <conditionalFormatting sqref="E6:E7">
    <cfRule type="containsText" dxfId="110" priority="25" operator="containsText" text="最新年度のみ減少">
      <formula>NOT(ISERROR(SEARCH("最新年度のみ減少",E6)))</formula>
    </cfRule>
    <cfRule type="containsText" dxfId="109" priority="26" operator="containsText" text="最新年度のみ増加">
      <formula>NOT(ISERROR(SEARCH("最新年度のみ増加",E6)))</formula>
    </cfRule>
  </conditionalFormatting>
  <conditionalFormatting sqref="E6">
    <cfRule type="containsText" dxfId="108" priority="27" operator="containsText" text="―">
      <formula>NOT(ISERROR(SEARCH("―",E6)))</formula>
    </cfRule>
    <cfRule type="containsText" dxfId="107" priority="28" operator="containsText" text="隔年で">
      <formula>NOT(ISERROR(SEARCH("隔年で",E6)))</formula>
    </cfRule>
    <cfRule type="containsText" dxfId="106" priority="29" operator="containsText" text="年度により">
      <formula>NOT(ISERROR(SEARCH("年度により",E6)))</formula>
    </cfRule>
    <cfRule type="containsText" dxfId="105" priority="30" operator="containsText" text="減少傾向">
      <formula>NOT(ISERROR(SEARCH("減少傾向",E6)))</formula>
    </cfRule>
    <cfRule type="containsText" dxfId="104" priority="31" operator="containsText" text="増加傾向">
      <formula>NOT(ISERROR(SEARCH("増加傾向",E6)))</formula>
    </cfRule>
    <cfRule type="containsText" dxfId="103" priority="32" operator="containsText" text="同程度">
      <formula>NOT(ISERROR(SEARCH("同程度",E6)))</formula>
    </cfRule>
  </conditionalFormatting>
  <conditionalFormatting sqref="J6:J7">
    <cfRule type="containsText" dxfId="102" priority="17" operator="containsText" text="最新年度のみ減少">
      <formula>NOT(ISERROR(SEARCH("最新年度のみ減少",J6)))</formula>
    </cfRule>
    <cfRule type="containsText" dxfId="101" priority="18" operator="containsText" text="最新年度のみ増加">
      <formula>NOT(ISERROR(SEARCH("最新年度のみ増加",J6)))</formula>
    </cfRule>
  </conditionalFormatting>
  <conditionalFormatting sqref="J6">
    <cfRule type="containsText" dxfId="100" priority="19" operator="containsText" text="―">
      <formula>NOT(ISERROR(SEARCH("―",J6)))</formula>
    </cfRule>
    <cfRule type="containsText" dxfId="99" priority="20" operator="containsText" text="隔年で">
      <formula>NOT(ISERROR(SEARCH("隔年で",J6)))</formula>
    </cfRule>
    <cfRule type="containsText" dxfId="98" priority="21" operator="containsText" text="年度により">
      <formula>NOT(ISERROR(SEARCH("年度により",J6)))</formula>
    </cfRule>
    <cfRule type="containsText" dxfId="97" priority="22" operator="containsText" text="減少傾向">
      <formula>NOT(ISERROR(SEARCH("減少傾向",J6)))</formula>
    </cfRule>
    <cfRule type="containsText" dxfId="96" priority="23" operator="containsText" text="増加傾向">
      <formula>NOT(ISERROR(SEARCH("増加傾向",J6)))</formula>
    </cfRule>
    <cfRule type="containsText" dxfId="95" priority="24" operator="containsText" text="同程度">
      <formula>NOT(ISERROR(SEARCH("同程度",J6)))</formula>
    </cfRule>
  </conditionalFormatting>
  <conditionalFormatting sqref="E26:E27">
    <cfRule type="containsText" dxfId="94" priority="9" operator="containsText" text="最新年度のみ減少">
      <formula>NOT(ISERROR(SEARCH("最新年度のみ減少",E26)))</formula>
    </cfRule>
    <cfRule type="containsText" dxfId="93" priority="10" operator="containsText" text="最新年度のみ増加">
      <formula>NOT(ISERROR(SEARCH("最新年度のみ増加",E26)))</formula>
    </cfRule>
  </conditionalFormatting>
  <conditionalFormatting sqref="E26">
    <cfRule type="containsText" dxfId="92" priority="11" operator="containsText" text="―">
      <formula>NOT(ISERROR(SEARCH("―",E26)))</formula>
    </cfRule>
    <cfRule type="containsText" dxfId="91" priority="12" operator="containsText" text="隔年で">
      <formula>NOT(ISERROR(SEARCH("隔年で",E26)))</formula>
    </cfRule>
    <cfRule type="containsText" dxfId="90" priority="13" operator="containsText" text="年度により">
      <formula>NOT(ISERROR(SEARCH("年度により",E26)))</formula>
    </cfRule>
    <cfRule type="containsText" dxfId="89" priority="14" operator="containsText" text="減少傾向">
      <formula>NOT(ISERROR(SEARCH("減少傾向",E26)))</formula>
    </cfRule>
    <cfRule type="containsText" dxfId="88" priority="15" operator="containsText" text="増加傾向">
      <formula>NOT(ISERROR(SEARCH("増加傾向",E26)))</formula>
    </cfRule>
    <cfRule type="containsText" dxfId="87" priority="16" operator="containsText" text="同程度">
      <formula>NOT(ISERROR(SEARCH("同程度",E26)))</formula>
    </cfRule>
  </conditionalFormatting>
  <conditionalFormatting sqref="J26:J27">
    <cfRule type="containsText" dxfId="86" priority="1" operator="containsText" text="最新年度のみ減少">
      <formula>NOT(ISERROR(SEARCH("最新年度のみ減少",J26)))</formula>
    </cfRule>
    <cfRule type="containsText" dxfId="85" priority="2" operator="containsText" text="最新年度のみ増加">
      <formula>NOT(ISERROR(SEARCH("最新年度のみ増加",J26)))</formula>
    </cfRule>
  </conditionalFormatting>
  <conditionalFormatting sqref="J26">
    <cfRule type="containsText" dxfId="84" priority="3" operator="containsText" text="―">
      <formula>NOT(ISERROR(SEARCH("―",J26)))</formula>
    </cfRule>
    <cfRule type="containsText" dxfId="83" priority="4" operator="containsText" text="隔年で">
      <formula>NOT(ISERROR(SEARCH("隔年で",J26)))</formula>
    </cfRule>
    <cfRule type="containsText" dxfId="82" priority="5" operator="containsText" text="年度により">
      <formula>NOT(ISERROR(SEARCH("年度により",J26)))</formula>
    </cfRule>
    <cfRule type="containsText" dxfId="81" priority="6" operator="containsText" text="減少傾向">
      <formula>NOT(ISERROR(SEARCH("減少傾向",J26)))</formula>
    </cfRule>
    <cfRule type="containsText" dxfId="80" priority="7" operator="containsText" text="増加傾向">
      <formula>NOT(ISERROR(SEARCH("増加傾向",J26)))</formula>
    </cfRule>
    <cfRule type="containsText" dxfId="79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 F26:F27 F6:F7" xr:uid="{00000000-0002-0000-0B00-000000000000}">
      <formula1>$C$49:$C$52</formula1>
    </dataValidation>
    <dataValidation type="list" allowBlank="1" showInputMessage="1" showErrorMessage="1" sqref="J7 E27 J27" xr:uid="{00000000-0002-0000-0B00-000001000000}">
      <formula1>$Y$2:$Y$6</formula1>
    </dataValidation>
  </dataValidations>
  <hyperlinks>
    <hyperlink ref="L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'1.グラフデータ'!$AI$2:$AI$9</xm:f>
          </x14:formula1>
          <xm:sqref>E7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AM484"/>
  <sheetViews>
    <sheetView showOutlineSymbols="0" showWhiteSpace="0" view="pageBreakPreview" topLeftCell="A223" zoomScale="90" zoomScaleNormal="100" zoomScaleSheetLayoutView="90" workbookViewId="0">
      <selection activeCell="C261" sqref="C261"/>
    </sheetView>
  </sheetViews>
  <sheetFormatPr defaultRowHeight="13.5" x14ac:dyDescent="0.15"/>
  <cols>
    <col min="1" max="1" width="2.375" style="114" customWidth="1"/>
    <col min="2" max="2" width="3" style="114" customWidth="1"/>
    <col min="3" max="3" width="20.625" style="114" customWidth="1"/>
    <col min="4" max="8" width="9.875" style="116" customWidth="1"/>
    <col min="9" max="11" width="9" style="126" hidden="1" customWidth="1"/>
    <col min="12" max="12" width="3.75" style="129" hidden="1" customWidth="1"/>
    <col min="13" max="16" width="3" style="129" hidden="1" customWidth="1"/>
    <col min="17" max="17" width="6" style="129" hidden="1" customWidth="1"/>
    <col min="18" max="20" width="4.5" style="129" hidden="1" customWidth="1"/>
    <col min="21" max="21" width="5.25" style="129" hidden="1" customWidth="1"/>
    <col min="22" max="22" width="7.5" style="129" hidden="1" customWidth="1"/>
    <col min="23" max="23" width="14.625" style="126" hidden="1" customWidth="1"/>
    <col min="24" max="24" width="4.5" style="129" hidden="1" customWidth="1"/>
    <col min="25" max="26" width="7.5" style="126" hidden="1" customWidth="1"/>
    <col min="27" max="27" width="4.5" style="129" hidden="1" customWidth="1"/>
    <col min="28" max="29" width="7.5" style="126" hidden="1" customWidth="1"/>
    <col min="30" max="30" width="18.375" style="130" hidden="1" customWidth="1"/>
    <col min="31" max="31" width="1.625" style="114" customWidth="1"/>
    <col min="32" max="32" width="3.5" style="114" hidden="1" customWidth="1"/>
    <col min="33" max="34" width="9" style="114" hidden="1" customWidth="1"/>
    <col min="35" max="35" width="33.875" style="114" hidden="1" customWidth="1"/>
    <col min="36" max="36" width="9" style="114" hidden="1" customWidth="1"/>
    <col min="37" max="37" width="12.625" style="114" hidden="1" customWidth="1"/>
    <col min="38" max="38" width="17.625" style="114" hidden="1" customWidth="1"/>
    <col min="39" max="16384" width="9" style="114"/>
  </cols>
  <sheetData>
    <row r="1" spans="2:38" ht="24.75" customHeight="1" thickBot="1" x14ac:dyDescent="0.2">
      <c r="C1" s="115" t="s">
        <v>281</v>
      </c>
      <c r="I1" s="117"/>
      <c r="J1" s="117"/>
      <c r="K1" s="117"/>
      <c r="L1" s="118"/>
      <c r="M1" s="118"/>
      <c r="N1" s="362" t="s">
        <v>494</v>
      </c>
      <c r="O1" s="363"/>
      <c r="P1" s="364"/>
      <c r="Q1" s="318" t="str" cm="1">
        <f t="array" aca="1" ref="Q1" ca="1">"R"&amp;RIGHT(CELL("filename",'1-1.2019'!A1),4)-2018</f>
        <v>R1</v>
      </c>
      <c r="R1" s="318" t="str" cm="1">
        <f t="array" aca="1" ref="R1" ca="1">"R"&amp;RIGHT(CELL("filename",'1-1.2020'!A1),4)-2018</f>
        <v>R2</v>
      </c>
      <c r="S1" s="318" t="str" cm="1">
        <f t="array" aca="1" ref="S1" ca="1">"R"&amp;RIGHT(CELL("filename",'1-1.2021'!B1),4)-2018</f>
        <v>R3</v>
      </c>
      <c r="T1" s="318" t="str" cm="1">
        <f t="array" aca="1" ref="T1" ca="1">"R"&amp;RIGHT(CELL("filename",'1-1.2022'!C1),4)-2018</f>
        <v>R4</v>
      </c>
      <c r="U1" s="318" t="str" cm="1">
        <f t="array" aca="1" ref="U1" ca="1">"R"&amp;RIGHT(CELL("filename",'1-1.2023'!D1),4)-2018</f>
        <v>R5</v>
      </c>
      <c r="V1" s="120"/>
      <c r="W1" s="117" t="s">
        <v>470</v>
      </c>
      <c r="X1" s="121"/>
      <c r="Y1" s="122"/>
      <c r="Z1" s="122"/>
      <c r="AA1" s="121"/>
      <c r="AB1" s="122"/>
      <c r="AC1" s="122"/>
      <c r="AD1" s="123"/>
      <c r="AI1" s="124" t="s">
        <v>285</v>
      </c>
      <c r="AK1" s="125" t="s">
        <v>425</v>
      </c>
      <c r="AL1" s="125" t="s">
        <v>424</v>
      </c>
    </row>
    <row r="2" spans="2:38" x14ac:dyDescent="0.15">
      <c r="K2" s="117"/>
      <c r="L2" s="118"/>
      <c r="M2" s="118"/>
      <c r="N2" s="365"/>
      <c r="O2" s="366"/>
      <c r="P2" s="367"/>
      <c r="Q2" s="127" t="s">
        <v>495</v>
      </c>
      <c r="R2" s="127" t="s">
        <v>495</v>
      </c>
      <c r="S2" s="127" t="s">
        <v>495</v>
      </c>
      <c r="T2" s="127" t="s">
        <v>495</v>
      </c>
      <c r="U2" s="127" t="s">
        <v>495</v>
      </c>
      <c r="V2" s="128"/>
      <c r="W2" s="117" t="s">
        <v>471</v>
      </c>
      <c r="AI2" s="124" t="s">
        <v>364</v>
      </c>
      <c r="AK2" s="125" t="s">
        <v>370</v>
      </c>
      <c r="AL2" s="125" t="s">
        <v>454</v>
      </c>
    </row>
    <row r="3" spans="2:38" ht="14.25" thickBot="1" x14ac:dyDescent="0.2">
      <c r="I3" s="131"/>
      <c r="J3" s="126" t="s">
        <v>467</v>
      </c>
      <c r="K3" s="117"/>
      <c r="L3" s="132"/>
      <c r="M3" s="132"/>
      <c r="N3" s="368"/>
      <c r="O3" s="369"/>
      <c r="P3" s="370"/>
      <c r="Q3" s="133">
        <v>4</v>
      </c>
      <c r="R3" s="133">
        <v>3</v>
      </c>
      <c r="S3" s="133">
        <v>2</v>
      </c>
      <c r="T3" s="133">
        <v>1</v>
      </c>
      <c r="U3" s="133" t="s">
        <v>493</v>
      </c>
      <c r="V3" s="134"/>
      <c r="W3" s="121" t="s">
        <v>466</v>
      </c>
      <c r="AI3" s="124" t="s">
        <v>286</v>
      </c>
      <c r="AK3" s="125" t="s">
        <v>371</v>
      </c>
      <c r="AL3" s="125" t="s">
        <v>457</v>
      </c>
    </row>
    <row r="4" spans="2:38" ht="14.25" thickBot="1" x14ac:dyDescent="0.2">
      <c r="B4" s="135" t="s">
        <v>486</v>
      </c>
      <c r="C4" s="136"/>
      <c r="D4" s="137"/>
      <c r="E4" s="137"/>
      <c r="F4" s="137"/>
      <c r="G4" s="137"/>
      <c r="H4" s="137"/>
      <c r="I4" s="138"/>
      <c r="J4" s="138"/>
      <c r="K4" s="138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40"/>
      <c r="W4" s="138"/>
      <c r="X4" s="140"/>
      <c r="Y4" s="138"/>
      <c r="Z4" s="138"/>
      <c r="AA4" s="140"/>
      <c r="AB4" s="138"/>
      <c r="AC4" s="138"/>
      <c r="AD4" s="141"/>
      <c r="AE4" s="142"/>
      <c r="AI4" s="124" t="s">
        <v>460</v>
      </c>
      <c r="AK4" s="125" t="s">
        <v>372</v>
      </c>
      <c r="AL4" s="125" t="s">
        <v>454</v>
      </c>
    </row>
    <row r="5" spans="2:38" x14ac:dyDescent="0.15">
      <c r="B5" s="143"/>
      <c r="C5" s="144"/>
      <c r="D5" s="270"/>
      <c r="E5" s="270"/>
      <c r="F5" s="270"/>
      <c r="G5" s="270"/>
      <c r="H5" s="270"/>
      <c r="I5" s="354" t="s">
        <v>368</v>
      </c>
      <c r="J5" s="355"/>
      <c r="K5" s="355"/>
      <c r="L5" s="355"/>
      <c r="M5" s="355"/>
      <c r="N5" s="355"/>
      <c r="O5" s="355"/>
      <c r="P5" s="344"/>
      <c r="Q5" s="346" t="s">
        <v>366</v>
      </c>
      <c r="R5" s="348" t="s">
        <v>369</v>
      </c>
      <c r="S5" s="349"/>
      <c r="T5" s="349"/>
      <c r="U5" s="349"/>
      <c r="V5" s="350" t="s">
        <v>367</v>
      </c>
      <c r="W5" s="358"/>
      <c r="X5" s="337" t="s">
        <v>468</v>
      </c>
      <c r="Y5" s="341" t="s">
        <v>472</v>
      </c>
      <c r="Z5" s="342"/>
      <c r="AA5" s="339" t="s">
        <v>469</v>
      </c>
      <c r="AB5" s="341" t="s">
        <v>473</v>
      </c>
      <c r="AC5" s="342"/>
      <c r="AD5" s="360" t="s">
        <v>456</v>
      </c>
      <c r="AE5" s="146"/>
      <c r="AI5" s="124" t="s">
        <v>287</v>
      </c>
      <c r="AK5" s="125" t="s">
        <v>373</v>
      </c>
      <c r="AL5" s="125" t="s">
        <v>453</v>
      </c>
    </row>
    <row r="6" spans="2:38" x14ac:dyDescent="0.15">
      <c r="B6" s="143"/>
      <c r="C6" s="147" t="s">
        <v>14</v>
      </c>
      <c r="D6" s="271" t="str">
        <f ca="1">Q1</f>
        <v>R1</v>
      </c>
      <c r="E6" s="271" t="str">
        <f t="shared" ref="E6:H6" ca="1" si="0">R1</f>
        <v>R2</v>
      </c>
      <c r="F6" s="271" t="str">
        <f t="shared" ca="1" si="0"/>
        <v>R3</v>
      </c>
      <c r="G6" s="271" t="str">
        <f t="shared" ca="1" si="0"/>
        <v>R4</v>
      </c>
      <c r="H6" s="271" t="str">
        <f t="shared" ca="1" si="0"/>
        <v>R5</v>
      </c>
      <c r="I6" s="272" t="s">
        <v>365</v>
      </c>
      <c r="J6" s="273">
        <v>-0.03</v>
      </c>
      <c r="K6" s="273">
        <v>0.03</v>
      </c>
      <c r="L6" s="269" t="str">
        <f ca="1">Q1</f>
        <v>R1</v>
      </c>
      <c r="M6" s="269" t="str">
        <f ca="1">R1</f>
        <v>R2</v>
      </c>
      <c r="N6" s="269" t="str">
        <f ca="1">S1</f>
        <v>R3</v>
      </c>
      <c r="O6" s="269" t="str">
        <f ca="1">T1</f>
        <v>R4</v>
      </c>
      <c r="P6" s="269" t="str">
        <f ca="1">U1</f>
        <v>R5</v>
      </c>
      <c r="Q6" s="347"/>
      <c r="R6" s="148" t="s">
        <v>462</v>
      </c>
      <c r="S6" s="119" t="s">
        <v>463</v>
      </c>
      <c r="T6" s="119" t="s">
        <v>464</v>
      </c>
      <c r="U6" s="119" t="s">
        <v>465</v>
      </c>
      <c r="V6" s="352"/>
      <c r="W6" s="359"/>
      <c r="X6" s="338"/>
      <c r="Y6" s="149" t="s">
        <v>474</v>
      </c>
      <c r="Z6" s="150" t="s">
        <v>475</v>
      </c>
      <c r="AA6" s="340"/>
      <c r="AB6" s="151" t="s">
        <v>476</v>
      </c>
      <c r="AC6" s="152" t="s">
        <v>477</v>
      </c>
      <c r="AD6" s="361"/>
      <c r="AE6" s="146"/>
      <c r="AI6" s="124" t="s">
        <v>461</v>
      </c>
      <c r="AK6" s="125" t="s">
        <v>374</v>
      </c>
      <c r="AL6" s="125" t="s">
        <v>453</v>
      </c>
    </row>
    <row r="7" spans="2:38" x14ac:dyDescent="0.15">
      <c r="B7" s="143"/>
      <c r="C7" s="153" t="s">
        <v>283</v>
      </c>
      <c r="D7" s="261" cm="1">
        <f t="array" ref="D7">INDEX('1-1.2019'!D:D,MATCH("F139110110504",'1-1.2019'!A:A,0),0)</f>
        <v>2777</v>
      </c>
      <c r="E7" s="261" cm="1">
        <f t="array" ref="E7">INDEX('1-1.2020'!D:D,MATCH("F139110110504",'1-1.2020'!A:A,0),0)</f>
        <v>2766</v>
      </c>
      <c r="F7" s="261" cm="1">
        <f t="array" ref="F7">INDEX('1-1.2021'!D:D,MATCH("F139110110504",'1-1.2021'!A:A,0),0)</f>
        <v>2748</v>
      </c>
      <c r="G7" s="261" cm="1">
        <f t="array" ref="G7">INDEX('1-1.2022'!D:D,MATCH("F139110110504",'1-1.2022'!A:A,0),0)</f>
        <v>2732</v>
      </c>
      <c r="H7" s="261" cm="1">
        <f t="array" ref="H7">INDEX('1-1.2023'!D:D,MATCH("F139110110504",'1-1.2023'!A:A,0),0)</f>
        <v>2758</v>
      </c>
      <c r="I7" s="274">
        <f>AVERAGE(D7:H7)</f>
        <v>2756.2</v>
      </c>
      <c r="J7" s="275">
        <f>I7*0.97</f>
        <v>2673.5139999999997</v>
      </c>
      <c r="K7" s="275">
        <f>I7*1.03</f>
        <v>2838.886</v>
      </c>
      <c r="L7" s="276" t="str">
        <f>IF(AND(D7&gt;I7*0.97,D7&lt;I7*1.03),"○","×")</f>
        <v>○</v>
      </c>
      <c r="M7" s="276" t="str">
        <f>IF(AND(E7&gt;I7*0.97,E7&lt;I7*1.03),"○","×")</f>
        <v>○</v>
      </c>
      <c r="N7" s="276" t="str">
        <f>IF(AND(F7&gt;I7*0.97,F7&lt;I7*1.03),"○","×")</f>
        <v>○</v>
      </c>
      <c r="O7" s="276" t="str">
        <f>IF(AND(G7&gt;I7*0.97,G7&lt;I7*1.03),"○","×")</f>
        <v>○</v>
      </c>
      <c r="P7" s="276" t="str">
        <f>IF(AND(H7&gt;I7*0.97,H7&lt;I7*1.03),"○","×")</f>
        <v>○</v>
      </c>
      <c r="Q7" s="154" t="str">
        <f>IF(COUNTIF(L7:P7,"○")=5,"同程度","―")</f>
        <v>同程度</v>
      </c>
      <c r="R7" s="148" t="str">
        <f t="shared" ref="R7:U10" si="1">IF(E7-D7&gt;0,"↑",IF(E7-D7&lt;0,"↓","－"))</f>
        <v>↓</v>
      </c>
      <c r="S7" s="119" t="str">
        <f t="shared" si="1"/>
        <v>↓</v>
      </c>
      <c r="T7" s="119" t="str">
        <f t="shared" si="1"/>
        <v>↓</v>
      </c>
      <c r="U7" s="119" t="str">
        <f t="shared" si="1"/>
        <v>↑</v>
      </c>
      <c r="V7" s="119" t="str">
        <f>R7&amp;S7&amp;T7&amp;U7</f>
        <v>↓↓↓↑</v>
      </c>
      <c r="W7" s="155" t="str" cm="1">
        <f t="array" ref="W7">INDEX($AL$2:$AL$82,MATCH(V7,$AK$2:$AK$82,0),0)</f>
        <v>最新年度のみ増加</v>
      </c>
      <c r="X7" s="156" t="str">
        <f>IF(F7-D7&gt;0,"↑",IF(F7-D7&lt;0,"↓","－"))</f>
        <v>↓</v>
      </c>
      <c r="Y7" s="157" t="str">
        <f>IF(V7="↓↑↓↓",IF(X7="↓","減少傾向","×"),"判定外")</f>
        <v>判定外</v>
      </c>
      <c r="Z7" s="158" t="str">
        <f>IF(V7="↑↓↑↑",IF(X7="↑","増加傾向","×"),"判定外")</f>
        <v>判定外</v>
      </c>
      <c r="AA7" s="159" t="str">
        <f>IF(G7-E7&gt;0,"↑",IF(G7-E7&lt;0,"↓","－"))</f>
        <v>↓</v>
      </c>
      <c r="AB7" s="157" t="str">
        <f>IF(V7="↓↓↑↓",IF(AA7="↓","減少傾向","×"),"判定外")</f>
        <v>判定外</v>
      </c>
      <c r="AC7" s="158" t="str">
        <f>IF(V7="↑↑↓↑",IF(AA7="↑","増加傾向","×"),"判定外")</f>
        <v>判定外</v>
      </c>
      <c r="AD7" s="160"/>
      <c r="AE7" s="146"/>
      <c r="AI7" s="124" t="s">
        <v>453</v>
      </c>
      <c r="AK7" s="125" t="s">
        <v>375</v>
      </c>
      <c r="AL7" s="125" t="s">
        <v>453</v>
      </c>
    </row>
    <row r="8" spans="2:38" x14ac:dyDescent="0.15">
      <c r="B8" s="143"/>
      <c r="C8" s="153" t="s">
        <v>284</v>
      </c>
      <c r="D8" s="40" cm="1">
        <f t="array" ref="D8">INDEX('1-1.2019'!E:E,MATCH("F139110110504",'1-1.2019'!A:A,0),0)</f>
        <v>2200</v>
      </c>
      <c r="E8" s="40" cm="1">
        <f t="array" ref="E8">INDEX('1-1.2020'!E:E,MATCH("F139110110504",'1-1.2020'!A:A,0),0)</f>
        <v>2199</v>
      </c>
      <c r="F8" s="40" cm="1">
        <f t="array" ref="F8">INDEX('1-1.2021'!E:E,MATCH("F139110110504",'1-1.2021'!A:A,0),0)</f>
        <v>2203</v>
      </c>
      <c r="G8" s="40" cm="1">
        <f t="array" ref="G8">INDEX('1-1.2022'!E:E,MATCH("F139110110504",'1-1.2022'!A:A,0),0)</f>
        <v>2193</v>
      </c>
      <c r="H8" s="40" cm="1">
        <f t="array" ref="H8">INDEX('1-1.2023'!E:E,MATCH("F139110110504",'1-1.2023'!A:A,0),0)</f>
        <v>2146</v>
      </c>
      <c r="I8" s="274">
        <f>AVERAGE(D8:H8)</f>
        <v>2188.1999999999998</v>
      </c>
      <c r="J8" s="275">
        <f>I8*0.97</f>
        <v>2122.5539999999996</v>
      </c>
      <c r="K8" s="275">
        <f>I8*1.03</f>
        <v>2253.846</v>
      </c>
      <c r="L8" s="276" t="str">
        <f>IF(AND(D8&gt;I8*0.97,D8&lt;I8*1.03),"○","×")</f>
        <v>○</v>
      </c>
      <c r="M8" s="276" t="str">
        <f>IF(AND(E8&gt;I8*0.97,E8&lt;I8*1.03),"○","×")</f>
        <v>○</v>
      </c>
      <c r="N8" s="276" t="str">
        <f>IF(AND(F8&gt;I8*0.97,F8&lt;I8*1.03),"○","×")</f>
        <v>○</v>
      </c>
      <c r="O8" s="276" t="str">
        <f>IF(AND(G8&gt;I8*0.97,G8&lt;I8*1.03),"○","×")</f>
        <v>○</v>
      </c>
      <c r="P8" s="276" t="str">
        <f>IF(AND(H8&gt;I8*0.97,H8&lt;I8*1.03),"○","×")</f>
        <v>○</v>
      </c>
      <c r="Q8" s="154" t="str">
        <f>IF(COUNTIF(L8:P8,"○")=5,"同程度","―")</f>
        <v>同程度</v>
      </c>
      <c r="R8" s="148" t="str">
        <f t="shared" si="1"/>
        <v>↓</v>
      </c>
      <c r="S8" s="119" t="str">
        <f t="shared" si="1"/>
        <v>↑</v>
      </c>
      <c r="T8" s="119" t="str">
        <f t="shared" si="1"/>
        <v>↓</v>
      </c>
      <c r="U8" s="119" t="str">
        <f t="shared" si="1"/>
        <v>↓</v>
      </c>
      <c r="V8" s="119" t="str">
        <f>R8&amp;S8&amp;T8&amp;U8</f>
        <v>↓↑↓↓</v>
      </c>
      <c r="W8" s="155" t="str" cm="1">
        <f t="array" ref="W8">INDEX($AL$2:$AL$82,MATCH(V8,$AK$2:$AK$82,0),0)</f>
        <v>年度により増減</v>
      </c>
      <c r="X8" s="156" t="str">
        <f>IF(F8-D8&gt;0,"↑",IF(F8-D8&lt;0,"↓","－"))</f>
        <v>↑</v>
      </c>
      <c r="Y8" s="157" t="str">
        <f>IF(V8="↓↑↓↓",IF(X8="↓","減少傾向","×"),"判定外")</f>
        <v>×</v>
      </c>
      <c r="Z8" s="158" t="str">
        <f>IF(V8="↑↓↑↑",IF(X8="↑","増加傾向","×"),"判定外")</f>
        <v>判定外</v>
      </c>
      <c r="AA8" s="159" t="str">
        <f>IF(G8-E8&gt;0,"↑",IF(G8-E8&lt;0,"↓","－"))</f>
        <v>↓</v>
      </c>
      <c r="AB8" s="157" t="str">
        <f>IF(V8="↓↓↑↓",IF(AA8="↓","減少傾向","×"),"判定外")</f>
        <v>判定外</v>
      </c>
      <c r="AC8" s="158" t="str">
        <f>IF(V8="↑↑↓↑",IF(AA8="↑","増加傾向","×"),"判定外")</f>
        <v>判定外</v>
      </c>
      <c r="AD8" s="160"/>
      <c r="AE8" s="146"/>
      <c r="AI8" s="124" t="s">
        <v>319</v>
      </c>
      <c r="AK8" s="125" t="s">
        <v>376</v>
      </c>
      <c r="AL8" s="125" t="s">
        <v>454</v>
      </c>
    </row>
    <row r="9" spans="2:38" x14ac:dyDescent="0.15">
      <c r="B9" s="143"/>
      <c r="C9" s="153" t="s">
        <v>344</v>
      </c>
      <c r="D9" s="261">
        <f>SUM(D7:D8)</f>
        <v>4977</v>
      </c>
      <c r="E9" s="261">
        <f>SUM(E7:E8)</f>
        <v>4965</v>
      </c>
      <c r="F9" s="261">
        <f>SUM(F7:F8)</f>
        <v>4951</v>
      </c>
      <c r="G9" s="261">
        <f>SUM(G7:G8)</f>
        <v>4925</v>
      </c>
      <c r="H9" s="261">
        <f>SUM(H7:H8)</f>
        <v>4904</v>
      </c>
      <c r="I9" s="274">
        <f>AVERAGE(D9:H9)</f>
        <v>4944.3999999999996</v>
      </c>
      <c r="J9" s="275">
        <f>I9*0.97</f>
        <v>4796.0679999999993</v>
      </c>
      <c r="K9" s="275">
        <f>I9*1.03</f>
        <v>5092.732</v>
      </c>
      <c r="L9" s="276" t="str">
        <f>IF(AND(D9&gt;I9*0.97,D9&lt;I9*1.03),"○","×")</f>
        <v>○</v>
      </c>
      <c r="M9" s="276" t="str">
        <f>IF(AND(E9&gt;I9*0.97,E9&lt;I9*1.03),"○","×")</f>
        <v>○</v>
      </c>
      <c r="N9" s="276" t="str">
        <f>IF(AND(F9&gt;I9*0.97,F9&lt;I9*1.03),"○","×")</f>
        <v>○</v>
      </c>
      <c r="O9" s="276" t="str">
        <f>IF(AND(G9&gt;I9*0.97,G9&lt;I9*1.03),"○","×")</f>
        <v>○</v>
      </c>
      <c r="P9" s="276" t="str">
        <f>IF(AND(H9&gt;I9*0.97,H9&lt;I9*1.03),"○","×")</f>
        <v>○</v>
      </c>
      <c r="Q9" s="154" t="str">
        <f>IF(COUNTIF(L9:P9,"○")=5,"同程度","―")</f>
        <v>同程度</v>
      </c>
      <c r="R9" s="148" t="str">
        <f t="shared" si="1"/>
        <v>↓</v>
      </c>
      <c r="S9" s="119" t="str">
        <f t="shared" si="1"/>
        <v>↓</v>
      </c>
      <c r="T9" s="119" t="str">
        <f t="shared" si="1"/>
        <v>↓</v>
      </c>
      <c r="U9" s="119" t="str">
        <f t="shared" si="1"/>
        <v>↓</v>
      </c>
      <c r="V9" s="119" t="str">
        <f>R9&amp;S9&amp;T9&amp;U9</f>
        <v>↓↓↓↓</v>
      </c>
      <c r="W9" s="155" t="str" cm="1">
        <f t="array" ref="W9">INDEX($AL$2:$AL$82,MATCH(V9,$AK$2:$AK$82,0),0)</f>
        <v>減少傾向⤵</v>
      </c>
      <c r="X9" s="156" t="str">
        <f>IF(F9-D9&gt;0,"↑",IF(F9-D9&lt;0,"↓","－"))</f>
        <v>↓</v>
      </c>
      <c r="Y9" s="157" t="str">
        <f>IF(V9="↓↑↓↓",IF(X9="↓","減少傾向","×"),"判定外")</f>
        <v>判定外</v>
      </c>
      <c r="Z9" s="158" t="str">
        <f>IF(V9="↑↓↑↑",IF(X9="↑","増加傾向","×"),"判定外")</f>
        <v>判定外</v>
      </c>
      <c r="AA9" s="159" t="str">
        <f>IF(G9-E9&gt;0,"↑",IF(G9-E9&lt;0,"↓","－"))</f>
        <v>↓</v>
      </c>
      <c r="AB9" s="157" t="str">
        <f>IF(V9="↓↓↑↓",IF(AA9="↓","減少傾向","×"),"判定外")</f>
        <v>判定外</v>
      </c>
      <c r="AC9" s="158" t="str">
        <f>IF(V9="↑↑↓↑",IF(AA9="↑","増加傾向","×"),"判定外")</f>
        <v>判定外</v>
      </c>
      <c r="AD9" s="161" t="s">
        <v>364</v>
      </c>
      <c r="AE9" s="146"/>
      <c r="AI9" s="124" t="s">
        <v>317</v>
      </c>
      <c r="AK9" s="125" t="s">
        <v>377</v>
      </c>
      <c r="AL9" s="125" t="s">
        <v>457</v>
      </c>
    </row>
    <row r="10" spans="2:38" ht="14.25" thickBot="1" x14ac:dyDescent="0.2">
      <c r="B10" s="143"/>
      <c r="C10" s="153" t="s">
        <v>345</v>
      </c>
      <c r="D10" s="162">
        <f>ROUND(D8/D9,3)</f>
        <v>0.442</v>
      </c>
      <c r="E10" s="162">
        <f>ROUND(E8/E9,3)</f>
        <v>0.443</v>
      </c>
      <c r="F10" s="162">
        <f>ROUND(F8/F9,3)</f>
        <v>0.44500000000000001</v>
      </c>
      <c r="G10" s="162">
        <f>ROUND(G8/G9,3)</f>
        <v>0.44500000000000001</v>
      </c>
      <c r="H10" s="162">
        <f>ROUND(H8/H9,3)</f>
        <v>0.438</v>
      </c>
      <c r="I10" s="163">
        <f>AVERAGE(D10:H10)</f>
        <v>0.44259999999999999</v>
      </c>
      <c r="J10" s="164">
        <f>I10-0.03</f>
        <v>0.41259999999999997</v>
      </c>
      <c r="K10" s="164">
        <f>I10+0.03</f>
        <v>0.47260000000000002</v>
      </c>
      <c r="L10" s="277" t="str">
        <f>IF(AND(D10&gt;I10-0.03,D10&lt;I10+0.03),"○","×")</f>
        <v>○</v>
      </c>
      <c r="M10" s="277" t="str">
        <f>IF(AND(E10&gt;I10-0.03,E10&lt;I10+0.03),"○","×")</f>
        <v>○</v>
      </c>
      <c r="N10" s="277" t="str">
        <f>IF(AND(F10&gt;I10-0.03,F10&lt;I10+0.03),"○","×")</f>
        <v>○</v>
      </c>
      <c r="O10" s="277" t="str">
        <f>IF(AND(G10&gt;I10-0.03,G10&lt;I10+0.03),"○","×")</f>
        <v>○</v>
      </c>
      <c r="P10" s="277" t="str">
        <f>IF(AND(H10&gt;I10-0.03,H10&lt;I10+0.03),"○","×")</f>
        <v>○</v>
      </c>
      <c r="Q10" s="165" t="str">
        <f>IF(COUNTIF(L10:P10,"○")=5,"同程度","―")</f>
        <v>同程度</v>
      </c>
      <c r="R10" s="166" t="str">
        <f t="shared" si="1"/>
        <v>↑</v>
      </c>
      <c r="S10" s="133" t="str">
        <f t="shared" si="1"/>
        <v>↑</v>
      </c>
      <c r="T10" s="133" t="str">
        <f t="shared" si="1"/>
        <v>－</v>
      </c>
      <c r="U10" s="133" t="str">
        <f t="shared" si="1"/>
        <v>↓</v>
      </c>
      <c r="V10" s="133" t="str">
        <f>R10&amp;S10&amp;T10&amp;U10</f>
        <v>↑↑－↓</v>
      </c>
      <c r="W10" s="167" t="str" cm="1">
        <f t="array" ref="W10">INDEX($AL$2:$AL$82,MATCH(V10,$AK$2:$AK$82,0),0)</f>
        <v>最新年度のみ減少</v>
      </c>
      <c r="X10" s="168" t="str">
        <f>IF(F10-D10&gt;0,"↑",IF(F10-D10&lt;0,"↓","－"))</f>
        <v>↑</v>
      </c>
      <c r="Y10" s="169" t="str">
        <f>IF(V10="↓↑↓↓",IF(X10="↓","減少傾向","×"),"判定外")</f>
        <v>判定外</v>
      </c>
      <c r="Z10" s="170" t="str">
        <f>IF(V10="↑↓↑↑",IF(X10="↑","増加傾向","×"),"判定外")</f>
        <v>判定外</v>
      </c>
      <c r="AA10" s="171" t="str">
        <f>IF(G10-E10&gt;0,"↑",IF(G10-E10&lt;0,"↓","－"))</f>
        <v>↑</v>
      </c>
      <c r="AB10" s="169" t="str">
        <f>IF(V10="↓↓↑↓",IF(AA10="↓","減少傾向","×"),"判定外")</f>
        <v>判定外</v>
      </c>
      <c r="AC10" s="170" t="str">
        <f>IF(V10="↑↑↓↑",IF(AA10="↑","増加傾向","×"),"判定外")</f>
        <v>判定外</v>
      </c>
      <c r="AD10" s="172" t="s">
        <v>364</v>
      </c>
      <c r="AE10" s="146"/>
      <c r="AK10" s="125" t="s">
        <v>378</v>
      </c>
      <c r="AL10" s="125" t="s">
        <v>454</v>
      </c>
    </row>
    <row r="11" spans="2:38" ht="14.25" thickBot="1" x14ac:dyDescent="0.2">
      <c r="B11" s="143"/>
      <c r="C11" s="144"/>
      <c r="D11" s="270"/>
      <c r="E11" s="270"/>
      <c r="F11" s="270"/>
      <c r="G11" s="270"/>
      <c r="H11" s="270"/>
      <c r="I11" s="278"/>
      <c r="J11" s="278"/>
      <c r="K11" s="278"/>
      <c r="L11" s="279"/>
      <c r="M11" s="279"/>
      <c r="N11" s="279"/>
      <c r="O11" s="279"/>
      <c r="P11" s="279"/>
      <c r="Q11" s="174"/>
      <c r="R11" s="174"/>
      <c r="S11" s="174"/>
      <c r="T11" s="174"/>
      <c r="U11" s="174"/>
      <c r="V11" s="174"/>
      <c r="W11" s="173"/>
      <c r="X11" s="174"/>
      <c r="Y11" s="173"/>
      <c r="Z11" s="173"/>
      <c r="AA11" s="174"/>
      <c r="AB11" s="173"/>
      <c r="AC11" s="173"/>
      <c r="AD11" s="175"/>
      <c r="AE11" s="146"/>
      <c r="AK11" s="125" t="s">
        <v>379</v>
      </c>
      <c r="AL11" s="125" t="s">
        <v>453</v>
      </c>
    </row>
    <row r="12" spans="2:38" x14ac:dyDescent="0.15">
      <c r="B12" s="143"/>
      <c r="C12" s="144"/>
      <c r="D12" s="270"/>
      <c r="E12" s="270"/>
      <c r="F12" s="270"/>
      <c r="G12" s="270"/>
      <c r="H12" s="270"/>
      <c r="I12" s="343" t="s">
        <v>368</v>
      </c>
      <c r="J12" s="344"/>
      <c r="K12" s="344"/>
      <c r="L12" s="345"/>
      <c r="M12" s="345"/>
      <c r="N12" s="345"/>
      <c r="O12" s="345"/>
      <c r="P12" s="345"/>
      <c r="Q12" s="346" t="s">
        <v>366</v>
      </c>
      <c r="R12" s="348" t="s">
        <v>369</v>
      </c>
      <c r="S12" s="349"/>
      <c r="T12" s="349"/>
      <c r="U12" s="349"/>
      <c r="V12" s="350" t="s">
        <v>367</v>
      </c>
      <c r="W12" s="351"/>
      <c r="X12" s="337" t="s">
        <v>468</v>
      </c>
      <c r="Y12" s="341" t="s">
        <v>472</v>
      </c>
      <c r="Z12" s="342"/>
      <c r="AA12" s="339" t="s">
        <v>469</v>
      </c>
      <c r="AB12" s="341" t="s">
        <v>473</v>
      </c>
      <c r="AC12" s="342"/>
      <c r="AD12" s="360" t="s">
        <v>456</v>
      </c>
      <c r="AE12" s="146"/>
      <c r="AK12" s="125" t="s">
        <v>380</v>
      </c>
      <c r="AL12" s="125" t="s">
        <v>319</v>
      </c>
    </row>
    <row r="13" spans="2:38" x14ac:dyDescent="0.15">
      <c r="B13" s="143"/>
      <c r="C13" s="176" t="s">
        <v>15</v>
      </c>
      <c r="D13" s="39" t="str">
        <f ca="1">Q1&amp;"(n="&amp;D25&amp;")"</f>
        <v>R1(n=82)</v>
      </c>
      <c r="E13" s="39" t="str">
        <f ca="1">R1&amp;"(n="&amp;E25&amp;")"</f>
        <v>R2(n=82)</v>
      </c>
      <c r="F13" s="39" t="str">
        <f ca="1">S1&amp;"(n="&amp;F25&amp;")"</f>
        <v>R3(n=82)</v>
      </c>
      <c r="G13" s="39" t="str">
        <f ca="1">T1&amp;"(n="&amp;G25&amp;")"</f>
        <v>R4(n=82)</v>
      </c>
      <c r="H13" s="39" t="str">
        <f ca="1">U1&amp;"(n="&amp;H25&amp;")"</f>
        <v>R5(n=82)</v>
      </c>
      <c r="I13" s="272" t="s">
        <v>365</v>
      </c>
      <c r="J13" s="273">
        <v>-0.03</v>
      </c>
      <c r="K13" s="273">
        <v>0.03</v>
      </c>
      <c r="L13" s="269" t="str">
        <f ca="1">Q1</f>
        <v>R1</v>
      </c>
      <c r="M13" s="269" t="str">
        <f ca="1">R1</f>
        <v>R2</v>
      </c>
      <c r="N13" s="269" t="str">
        <f ca="1">S1</f>
        <v>R3</v>
      </c>
      <c r="O13" s="269" t="str">
        <f ca="1">T1</f>
        <v>R4</v>
      </c>
      <c r="P13" s="269" t="str">
        <f ca="1">U1</f>
        <v>R5</v>
      </c>
      <c r="Q13" s="347"/>
      <c r="R13" s="148" t="s">
        <v>462</v>
      </c>
      <c r="S13" s="119" t="s">
        <v>463</v>
      </c>
      <c r="T13" s="119" t="s">
        <v>464</v>
      </c>
      <c r="U13" s="119" t="s">
        <v>465</v>
      </c>
      <c r="V13" s="352"/>
      <c r="W13" s="353"/>
      <c r="X13" s="338"/>
      <c r="Y13" s="149" t="s">
        <v>474</v>
      </c>
      <c r="Z13" s="150" t="s">
        <v>475</v>
      </c>
      <c r="AA13" s="340"/>
      <c r="AB13" s="151" t="s">
        <v>476</v>
      </c>
      <c r="AC13" s="152" t="s">
        <v>477</v>
      </c>
      <c r="AD13" s="361"/>
      <c r="AE13" s="146"/>
      <c r="AK13" s="125" t="s">
        <v>381</v>
      </c>
      <c r="AL13" s="125" t="s">
        <v>453</v>
      </c>
    </row>
    <row r="14" spans="2:38" x14ac:dyDescent="0.15">
      <c r="B14" s="143"/>
      <c r="C14" s="153" t="s">
        <v>283</v>
      </c>
      <c r="D14" s="261">
        <f>'1-1.2019'!D99</f>
        <v>275827</v>
      </c>
      <c r="E14" s="261">
        <f>'1-1.2020'!D99</f>
        <v>275065</v>
      </c>
      <c r="F14" s="261">
        <f>'1-1.2021'!D99</f>
        <v>273103</v>
      </c>
      <c r="G14" s="261">
        <f>'1-1.2022'!D99</f>
        <v>271659</v>
      </c>
      <c r="H14" s="261">
        <f>'1-1.2023'!D99</f>
        <v>270109</v>
      </c>
      <c r="I14" s="274">
        <f>AVERAGE(D14:H14)</f>
        <v>273152.59999999998</v>
      </c>
      <c r="J14" s="275">
        <f>I14*0.97</f>
        <v>264958.022</v>
      </c>
      <c r="K14" s="275">
        <f>I14*1.03</f>
        <v>281347.17799999996</v>
      </c>
      <c r="L14" s="276" t="str">
        <f>IF(AND(D14&gt;I14*0.97,D14&lt;I14*1.03),"○","×")</f>
        <v>○</v>
      </c>
      <c r="M14" s="276" t="str">
        <f>IF(AND(E14&gt;I14*0.97,E14&lt;I14*1.03),"○","×")</f>
        <v>○</v>
      </c>
      <c r="N14" s="276" t="str">
        <f>IF(AND(F14&gt;I14*0.97,F14&lt;I14*1.03),"○","×")</f>
        <v>○</v>
      </c>
      <c r="O14" s="276" t="str">
        <f>IF(AND(G14&gt;I14*0.97,G14&lt;I14*1.03),"○","×")</f>
        <v>○</v>
      </c>
      <c r="P14" s="276" t="str">
        <f>IF(AND(H14&gt;I14*0.97,H14&lt;I14*1.03),"○","×")</f>
        <v>○</v>
      </c>
      <c r="Q14" s="154" t="str">
        <f>IF(COUNTIF(L14:P14,"○")=5,"同程度","―")</f>
        <v>同程度</v>
      </c>
      <c r="R14" s="148" t="str">
        <f t="shared" ref="R14:U17" si="2">IF(E14-D14&gt;0,"↑",IF(E14-D14&lt;0,"↓","－"))</f>
        <v>↓</v>
      </c>
      <c r="S14" s="119" t="str">
        <f t="shared" si="2"/>
        <v>↓</v>
      </c>
      <c r="T14" s="119" t="str">
        <f t="shared" si="2"/>
        <v>↓</v>
      </c>
      <c r="U14" s="119" t="str">
        <f t="shared" si="2"/>
        <v>↓</v>
      </c>
      <c r="V14" s="119" t="str">
        <f>R14&amp;S14&amp;T14&amp;U14</f>
        <v>↓↓↓↓</v>
      </c>
      <c r="W14" s="158" t="str" cm="1">
        <f t="array" ref="W14">INDEX($AL$2:$AL$82,MATCH(V14,$AK$2:$AK$82,0),0)</f>
        <v>減少傾向⤵</v>
      </c>
      <c r="X14" s="156" t="str">
        <f>IF(F14-D14&gt;0,"↑",IF(F14-D14&lt;0,"↓","－"))</f>
        <v>↓</v>
      </c>
      <c r="Y14" s="157" t="str">
        <f>IF(V14="↓↑↓↓",IF(X14="↓","減少傾向","×"),"判定外")</f>
        <v>判定外</v>
      </c>
      <c r="Z14" s="158" t="str">
        <f>IF(V14="↑↓↑↑",IF(X14="↑","増加傾向","×"),"判定外")</f>
        <v>判定外</v>
      </c>
      <c r="AA14" s="159" t="str">
        <f>IF(G14-E14&gt;0,"↑",IF(G14-E14&lt;0,"↓","－"))</f>
        <v>↓</v>
      </c>
      <c r="AB14" s="157" t="str">
        <f>IF(V14="↓↓↑↓",IF(AA14="↓","減少傾向","×"),"判定外")</f>
        <v>判定外</v>
      </c>
      <c r="AC14" s="158" t="str">
        <f>IF(V14="↑↑↓↑",IF(AA14="↑","増加傾向","×"),"判定外")</f>
        <v>判定外</v>
      </c>
      <c r="AD14" s="160"/>
      <c r="AE14" s="146"/>
      <c r="AK14" s="125" t="s">
        <v>382</v>
      </c>
      <c r="AL14" s="125" t="s">
        <v>453</v>
      </c>
    </row>
    <row r="15" spans="2:38" x14ac:dyDescent="0.15">
      <c r="B15" s="143"/>
      <c r="C15" s="153" t="s">
        <v>284</v>
      </c>
      <c r="D15" s="40">
        <f>'1-1.2019'!E99</f>
        <v>161574</v>
      </c>
      <c r="E15" s="40">
        <f>'1-1.2020'!E99</f>
        <v>160097</v>
      </c>
      <c r="F15" s="40">
        <f>'1-1.2021'!E99</f>
        <v>159846</v>
      </c>
      <c r="G15" s="40">
        <f>'1-1.2022'!E99</f>
        <v>159450</v>
      </c>
      <c r="H15" s="40">
        <f>'1-1.2023'!E99</f>
        <v>161098</v>
      </c>
      <c r="I15" s="274">
        <f>AVERAGE(D15:H15)</f>
        <v>160413</v>
      </c>
      <c r="J15" s="275">
        <f>I15*0.97</f>
        <v>155600.60999999999</v>
      </c>
      <c r="K15" s="275">
        <f>I15*1.03</f>
        <v>165225.39000000001</v>
      </c>
      <c r="L15" s="276" t="str">
        <f>IF(AND(D15&gt;I15*0.97,D15&lt;I15*1.03),"○","×")</f>
        <v>○</v>
      </c>
      <c r="M15" s="276" t="str">
        <f>IF(AND(E15&gt;I15*0.97,E15&lt;I15*1.03),"○","×")</f>
        <v>○</v>
      </c>
      <c r="N15" s="276" t="str">
        <f>IF(AND(F15&gt;I15*0.97,F15&lt;I15*1.03),"○","×")</f>
        <v>○</v>
      </c>
      <c r="O15" s="276" t="str">
        <f>IF(AND(G15&gt;I15*0.97,G15&lt;I15*1.03),"○","×")</f>
        <v>○</v>
      </c>
      <c r="P15" s="276" t="str">
        <f>IF(AND(H15&gt;I15*0.97,H15&lt;I15*1.03),"○","×")</f>
        <v>○</v>
      </c>
      <c r="Q15" s="154" t="str">
        <f>IF(COUNTIF(L15:P15,"○")=5,"同程度","―")</f>
        <v>同程度</v>
      </c>
      <c r="R15" s="148" t="str">
        <f t="shared" si="2"/>
        <v>↓</v>
      </c>
      <c r="S15" s="119" t="str">
        <f t="shared" si="2"/>
        <v>↓</v>
      </c>
      <c r="T15" s="119" t="str">
        <f t="shared" si="2"/>
        <v>↓</v>
      </c>
      <c r="U15" s="119" t="str">
        <f t="shared" si="2"/>
        <v>↑</v>
      </c>
      <c r="V15" s="119" t="str">
        <f>R15&amp;S15&amp;T15&amp;U15</f>
        <v>↓↓↓↑</v>
      </c>
      <c r="W15" s="158" t="str" cm="1">
        <f t="array" ref="W15">INDEX($AL$2:$AL$82,MATCH(V15,$AK$2:$AK$82,0),0)</f>
        <v>最新年度のみ増加</v>
      </c>
      <c r="X15" s="156" t="str">
        <f>IF(F15-D15&gt;0,"↑",IF(F15-D15&lt;0,"↓","－"))</f>
        <v>↓</v>
      </c>
      <c r="Y15" s="157" t="str">
        <f>IF(V15="↓↑↓↓",IF(X15="↓","減少傾向","×"),"判定外")</f>
        <v>判定外</v>
      </c>
      <c r="Z15" s="158" t="str">
        <f>IF(V15="↑↓↑↑",IF(X15="↑","増加傾向","×"),"判定外")</f>
        <v>判定外</v>
      </c>
      <c r="AA15" s="159" t="str">
        <f>IF(G15-E15&gt;0,"↑",IF(G15-E15&lt;0,"↓","－"))</f>
        <v>↓</v>
      </c>
      <c r="AB15" s="157" t="str">
        <f>IF(V15="↓↓↑↓",IF(AA15="↓","減少傾向","×"),"判定外")</f>
        <v>判定外</v>
      </c>
      <c r="AC15" s="158" t="str">
        <f>IF(V15="↑↑↓↑",IF(AA15="↑","増加傾向","×"),"判定外")</f>
        <v>判定外</v>
      </c>
      <c r="AD15" s="160"/>
      <c r="AE15" s="146"/>
      <c r="AK15" s="125" t="s">
        <v>383</v>
      </c>
      <c r="AL15" s="125" t="s">
        <v>455</v>
      </c>
    </row>
    <row r="16" spans="2:38" x14ac:dyDescent="0.15">
      <c r="B16" s="143"/>
      <c r="C16" s="153" t="s">
        <v>344</v>
      </c>
      <c r="D16" s="261">
        <f>SUM(D14:D15)</f>
        <v>437401</v>
      </c>
      <c r="E16" s="261">
        <f>SUM(E14:E15)</f>
        <v>435162</v>
      </c>
      <c r="F16" s="261">
        <f>SUM(F14:F15)</f>
        <v>432949</v>
      </c>
      <c r="G16" s="261">
        <f>SUM(G14:G15)</f>
        <v>431109</v>
      </c>
      <c r="H16" s="261">
        <f>SUM(H14:H15)</f>
        <v>431207</v>
      </c>
      <c r="I16" s="274">
        <f>AVERAGE(D16:H16)</f>
        <v>433565.6</v>
      </c>
      <c r="J16" s="275">
        <f>I16*0.97</f>
        <v>420558.63199999998</v>
      </c>
      <c r="K16" s="275">
        <f>I16*1.03</f>
        <v>446572.56799999997</v>
      </c>
      <c r="L16" s="276" t="str">
        <f>IF(AND(D16&gt;I16*0.97,D16&lt;I16*1.03),"○","×")</f>
        <v>○</v>
      </c>
      <c r="M16" s="276" t="str">
        <f>IF(AND(E16&gt;I16*0.97,E16&lt;I16*1.03),"○","×")</f>
        <v>○</v>
      </c>
      <c r="N16" s="276" t="str">
        <f>IF(AND(F16&gt;I16*0.97,F16&lt;I16*1.03),"○","×")</f>
        <v>○</v>
      </c>
      <c r="O16" s="276" t="str">
        <f>IF(AND(G16&gt;I16*0.97,G16&lt;I16*1.03),"○","×")</f>
        <v>○</v>
      </c>
      <c r="P16" s="276" t="str">
        <f>IF(AND(H16&gt;I16*0.97,H16&lt;I16*1.03),"○","×")</f>
        <v>○</v>
      </c>
      <c r="Q16" s="154" t="str">
        <f>IF(COUNTIF(L16:P16,"○")=5,"同程度","―")</f>
        <v>同程度</v>
      </c>
      <c r="R16" s="148" t="str">
        <f t="shared" si="2"/>
        <v>↓</v>
      </c>
      <c r="S16" s="119" t="str">
        <f t="shared" si="2"/>
        <v>↓</v>
      </c>
      <c r="T16" s="119" t="str">
        <f t="shared" si="2"/>
        <v>↓</v>
      </c>
      <c r="U16" s="119" t="str">
        <f t="shared" si="2"/>
        <v>↑</v>
      </c>
      <c r="V16" s="119" t="str">
        <f>R16&amp;S16&amp;T16&amp;U16</f>
        <v>↓↓↓↑</v>
      </c>
      <c r="W16" s="158" t="str" cm="1">
        <f t="array" ref="W16">INDEX($AL$2:$AL$82,MATCH(V16,$AK$2:$AK$82,0),0)</f>
        <v>最新年度のみ増加</v>
      </c>
      <c r="X16" s="156" t="str">
        <f>IF(F16-D16&gt;0,"↑",IF(F16-D16&lt;0,"↓","－"))</f>
        <v>↓</v>
      </c>
      <c r="Y16" s="157" t="str">
        <f>IF(V16="↓↑↓↓",IF(X16="↓","減少傾向","×"),"判定外")</f>
        <v>判定外</v>
      </c>
      <c r="Z16" s="158" t="str">
        <f>IF(V16="↑↓↑↑",IF(X16="↑","増加傾向","×"),"判定外")</f>
        <v>判定外</v>
      </c>
      <c r="AA16" s="159" t="str">
        <f>IF(G16-E16&gt;0,"↑",IF(G16-E16&lt;0,"↓","－"))</f>
        <v>↓</v>
      </c>
      <c r="AB16" s="157" t="str">
        <f>IF(V16="↓↓↑↓",IF(AA16="↓","減少傾向","×"),"判定外")</f>
        <v>判定外</v>
      </c>
      <c r="AC16" s="158" t="str">
        <f>IF(V16="↑↑↓↑",IF(AA16="↑","増加傾向","×"),"判定外")</f>
        <v>判定外</v>
      </c>
      <c r="AD16" s="161" t="s">
        <v>364</v>
      </c>
      <c r="AE16" s="146"/>
      <c r="AK16" s="125" t="s">
        <v>384</v>
      </c>
      <c r="AL16" s="125" t="s">
        <v>455</v>
      </c>
    </row>
    <row r="17" spans="2:38" ht="14.25" thickBot="1" x14ac:dyDescent="0.2">
      <c r="B17" s="143"/>
      <c r="C17" s="153" t="s">
        <v>345</v>
      </c>
      <c r="D17" s="162">
        <f>ROUND(D15/D16,3)</f>
        <v>0.36899999999999999</v>
      </c>
      <c r="E17" s="162">
        <f>ROUND(E15/E16,3)</f>
        <v>0.36799999999999999</v>
      </c>
      <c r="F17" s="162">
        <f>ROUND(F15/F16,3)</f>
        <v>0.36899999999999999</v>
      </c>
      <c r="G17" s="162">
        <f>ROUND(G15/G16,3)</f>
        <v>0.37</v>
      </c>
      <c r="H17" s="162">
        <f>ROUND(H15/H16,3)</f>
        <v>0.374</v>
      </c>
      <c r="I17" s="163">
        <f>AVERAGE(D17:H17)</f>
        <v>0.37</v>
      </c>
      <c r="J17" s="164">
        <f>I17-0.03</f>
        <v>0.33999999999999997</v>
      </c>
      <c r="K17" s="164">
        <f>I17+0.03</f>
        <v>0.4</v>
      </c>
      <c r="L17" s="277" t="str">
        <f>IF(AND(D17&gt;I17-0.03,D17&lt;I17+0.03),"○","×")</f>
        <v>○</v>
      </c>
      <c r="M17" s="277" t="str">
        <f>IF(AND(E17&gt;I17-0.03,E17&lt;I17+0.03),"○","×")</f>
        <v>○</v>
      </c>
      <c r="N17" s="277" t="str">
        <f>IF(AND(F17&gt;I17-0.03,F17&lt;I17+0.03),"○","×")</f>
        <v>○</v>
      </c>
      <c r="O17" s="277" t="str">
        <f>IF(AND(G17&gt;I17-0.03,G17&lt;I17+0.03),"○","×")</f>
        <v>○</v>
      </c>
      <c r="P17" s="277" t="str">
        <f>IF(AND(H17&gt;I17-0.03,H17&lt;I17+0.03),"○","×")</f>
        <v>○</v>
      </c>
      <c r="Q17" s="165" t="str">
        <f>IF(COUNTIF(L17:P17,"○")=5,"同程度","―")</f>
        <v>同程度</v>
      </c>
      <c r="R17" s="166" t="str">
        <f t="shared" si="2"/>
        <v>↓</v>
      </c>
      <c r="S17" s="133" t="str">
        <f t="shared" si="2"/>
        <v>↑</v>
      </c>
      <c r="T17" s="133" t="str">
        <f t="shared" si="2"/>
        <v>↑</v>
      </c>
      <c r="U17" s="133" t="str">
        <f t="shared" si="2"/>
        <v>↑</v>
      </c>
      <c r="V17" s="133" t="str">
        <f>R17&amp;S17&amp;T17&amp;U17</f>
        <v>↓↑↑↑</v>
      </c>
      <c r="W17" s="170" t="str" cm="1">
        <f t="array" ref="W17">INDEX($AL$2:$AL$82,MATCH(V17,$AK$2:$AK$82,0),0)</f>
        <v>増加傾向⤴</v>
      </c>
      <c r="X17" s="168" t="str">
        <f>IF(F17-D17&gt;0,"↑",IF(F17-D17&lt;0,"↓","－"))</f>
        <v>－</v>
      </c>
      <c r="Y17" s="169" t="str">
        <f>IF(V17="↓↑↓↓",IF(X17="↓","減少傾向","×"),"判定外")</f>
        <v>判定外</v>
      </c>
      <c r="Z17" s="170" t="str">
        <f>IF(V17="↑↓↑↑",IF(X17="↑","増加傾向","×"),"判定外")</f>
        <v>判定外</v>
      </c>
      <c r="AA17" s="171" t="str">
        <f>IF(G17-E17&gt;0,"↑",IF(G17-E17&lt;0,"↓","－"))</f>
        <v>↑</v>
      </c>
      <c r="AB17" s="169" t="str">
        <f>IF(V17="↓↓↑↓",IF(AA17="↓","減少傾向","×"),"判定外")</f>
        <v>判定外</v>
      </c>
      <c r="AC17" s="170" t="str">
        <f>IF(V17="↑↑↓↑",IF(AA17="↑","増加傾向","×"),"判定外")</f>
        <v>判定外</v>
      </c>
      <c r="AD17" s="172" t="s">
        <v>364</v>
      </c>
      <c r="AE17" s="146"/>
      <c r="AK17" s="125" t="s">
        <v>385</v>
      </c>
      <c r="AL17" s="125" t="s">
        <v>453</v>
      </c>
    </row>
    <row r="18" spans="2:38" ht="14.25" thickBot="1" x14ac:dyDescent="0.2">
      <c r="B18" s="143"/>
      <c r="C18" s="144"/>
      <c r="D18" s="270"/>
      <c r="E18" s="270"/>
      <c r="F18" s="270"/>
      <c r="G18" s="270"/>
      <c r="H18" s="270"/>
      <c r="I18" s="278"/>
      <c r="J18" s="278"/>
      <c r="K18" s="278"/>
      <c r="L18" s="279"/>
      <c r="M18" s="279"/>
      <c r="N18" s="279"/>
      <c r="O18" s="279"/>
      <c r="P18" s="279"/>
      <c r="Q18" s="174"/>
      <c r="R18" s="174"/>
      <c r="S18" s="174"/>
      <c r="T18" s="174"/>
      <c r="U18" s="174"/>
      <c r="V18" s="174"/>
      <c r="W18" s="173"/>
      <c r="X18" s="174"/>
      <c r="Y18" s="173"/>
      <c r="Z18" s="173"/>
      <c r="AA18" s="174"/>
      <c r="AB18" s="173"/>
      <c r="AC18" s="173"/>
      <c r="AD18" s="175"/>
      <c r="AE18" s="146"/>
      <c r="AK18" s="125" t="s">
        <v>386</v>
      </c>
      <c r="AL18" s="125" t="s">
        <v>455</v>
      </c>
    </row>
    <row r="19" spans="2:38" x14ac:dyDescent="0.15">
      <c r="B19" s="143"/>
      <c r="C19" s="144"/>
      <c r="D19" s="270"/>
      <c r="E19" s="270"/>
      <c r="F19" s="270"/>
      <c r="G19" s="270"/>
      <c r="H19" s="270"/>
      <c r="I19" s="343" t="s">
        <v>368</v>
      </c>
      <c r="J19" s="344"/>
      <c r="K19" s="344"/>
      <c r="L19" s="345"/>
      <c r="M19" s="345"/>
      <c r="N19" s="345"/>
      <c r="O19" s="345"/>
      <c r="P19" s="345"/>
      <c r="Q19" s="346" t="s">
        <v>366</v>
      </c>
      <c r="R19" s="348" t="s">
        <v>369</v>
      </c>
      <c r="S19" s="349"/>
      <c r="T19" s="349"/>
      <c r="U19" s="349"/>
      <c r="V19" s="350" t="s">
        <v>367</v>
      </c>
      <c r="W19" s="351"/>
      <c r="X19" s="337" t="s">
        <v>468</v>
      </c>
      <c r="Y19" s="341" t="s">
        <v>472</v>
      </c>
      <c r="Z19" s="342"/>
      <c r="AA19" s="339" t="s">
        <v>469</v>
      </c>
      <c r="AB19" s="341" t="s">
        <v>473</v>
      </c>
      <c r="AC19" s="342"/>
      <c r="AD19" s="360" t="s">
        <v>456</v>
      </c>
      <c r="AE19" s="146"/>
      <c r="AK19" s="125" t="s">
        <v>387</v>
      </c>
      <c r="AL19" s="125" t="s">
        <v>455</v>
      </c>
    </row>
    <row r="20" spans="2:38" x14ac:dyDescent="0.15">
      <c r="B20" s="143"/>
      <c r="C20" s="177" t="s">
        <v>315</v>
      </c>
      <c r="D20" s="39" t="str">
        <f ca="1">Q1&amp;"(n="&amp;D25&amp;")"</f>
        <v>R1(n=82)</v>
      </c>
      <c r="E20" s="39" t="str">
        <f ca="1">R1&amp;"(n="&amp;E25&amp;")"</f>
        <v>R2(n=82)</v>
      </c>
      <c r="F20" s="39" t="str">
        <f ca="1">S1&amp;"(n="&amp;F25&amp;")"</f>
        <v>R3(n=82)</v>
      </c>
      <c r="G20" s="39" t="str">
        <f ca="1">T1&amp;"(n="&amp;G25&amp;")"</f>
        <v>R4(n=82)</v>
      </c>
      <c r="H20" s="39" t="str">
        <f ca="1">U1&amp;"(n="&amp;H25&amp;")"</f>
        <v>R5(n=82)</v>
      </c>
      <c r="I20" s="272" t="s">
        <v>365</v>
      </c>
      <c r="J20" s="273">
        <v>-0.03</v>
      </c>
      <c r="K20" s="273">
        <v>0.03</v>
      </c>
      <c r="L20" s="269" t="str">
        <f ca="1">Q1</f>
        <v>R1</v>
      </c>
      <c r="M20" s="269" t="str">
        <f ca="1">R1</f>
        <v>R2</v>
      </c>
      <c r="N20" s="269" t="str">
        <f ca="1">S1</f>
        <v>R3</v>
      </c>
      <c r="O20" s="269" t="str">
        <f ca="1">T1</f>
        <v>R4</v>
      </c>
      <c r="P20" s="269" t="str">
        <f ca="1">U1</f>
        <v>R5</v>
      </c>
      <c r="Q20" s="347"/>
      <c r="R20" s="148" t="s">
        <v>462</v>
      </c>
      <c r="S20" s="119" t="s">
        <v>463</v>
      </c>
      <c r="T20" s="119" t="s">
        <v>464</v>
      </c>
      <c r="U20" s="119" t="s">
        <v>465</v>
      </c>
      <c r="V20" s="352"/>
      <c r="W20" s="353"/>
      <c r="X20" s="338"/>
      <c r="Y20" s="149" t="s">
        <v>474</v>
      </c>
      <c r="Z20" s="150" t="s">
        <v>475</v>
      </c>
      <c r="AA20" s="340"/>
      <c r="AB20" s="151" t="s">
        <v>476</v>
      </c>
      <c r="AC20" s="152" t="s">
        <v>477</v>
      </c>
      <c r="AD20" s="361"/>
      <c r="AE20" s="146"/>
      <c r="AK20" s="125" t="s">
        <v>388</v>
      </c>
      <c r="AL20" s="125" t="s">
        <v>454</v>
      </c>
    </row>
    <row r="21" spans="2:38" x14ac:dyDescent="0.15">
      <c r="B21" s="143"/>
      <c r="C21" s="153" t="s">
        <v>283</v>
      </c>
      <c r="D21" s="280">
        <f>ROUND(D14/D25,1)</f>
        <v>3363.7</v>
      </c>
      <c r="E21" s="280">
        <f>ROUND(E14/E25,1)</f>
        <v>3354.5</v>
      </c>
      <c r="F21" s="280">
        <f>ROUND(F14/F25,1)</f>
        <v>3330.5</v>
      </c>
      <c r="G21" s="280">
        <f>ROUND(G14/G25,1)</f>
        <v>3312.9</v>
      </c>
      <c r="H21" s="280">
        <f>ROUND(H14/H25,1)</f>
        <v>3294</v>
      </c>
      <c r="I21" s="274">
        <f>AVERAGE(D21:H21)</f>
        <v>3331.12</v>
      </c>
      <c r="J21" s="275">
        <f>I21*0.97</f>
        <v>3231.1863999999996</v>
      </c>
      <c r="K21" s="275">
        <f>I21*1.03</f>
        <v>3431.0536000000002</v>
      </c>
      <c r="L21" s="276" t="str">
        <f>IF(AND(D21&gt;I21*0.97,D21&lt;I21*1.03),"○","×")</f>
        <v>○</v>
      </c>
      <c r="M21" s="276" t="str">
        <f>IF(AND(E21&gt;I21*0.97,E21&lt;I21*1.03),"○","×")</f>
        <v>○</v>
      </c>
      <c r="N21" s="276" t="str">
        <f>IF(AND(F21&gt;I21*0.97,F21&lt;I21*1.03),"○","×")</f>
        <v>○</v>
      </c>
      <c r="O21" s="276" t="str">
        <f>IF(AND(G21&gt;I21*0.97,G21&lt;I21*1.03),"○","×")</f>
        <v>○</v>
      </c>
      <c r="P21" s="276" t="str">
        <f>IF(AND(H21&gt;I21*0.97,H21&lt;I21*1.03),"○","×")</f>
        <v>○</v>
      </c>
      <c r="Q21" s="154" t="str">
        <f>IF(COUNTIF(L21:P21,"○")=5,"同程度","―")</f>
        <v>同程度</v>
      </c>
      <c r="R21" s="148" t="str">
        <f t="shared" ref="R21:U24" si="3">IF(E21-D21&gt;0,"↑",IF(E21-D21&lt;0,"↓","－"))</f>
        <v>↓</v>
      </c>
      <c r="S21" s="119" t="str">
        <f t="shared" si="3"/>
        <v>↓</v>
      </c>
      <c r="T21" s="119" t="str">
        <f t="shared" si="3"/>
        <v>↓</v>
      </c>
      <c r="U21" s="119" t="str">
        <f t="shared" si="3"/>
        <v>↓</v>
      </c>
      <c r="V21" s="119" t="str">
        <f>R21&amp;S21&amp;T21&amp;U21</f>
        <v>↓↓↓↓</v>
      </c>
      <c r="W21" s="158" t="str" cm="1">
        <f t="array" ref="W21">INDEX($AL$2:$AL$82,MATCH(V21,$AK$2:$AK$82,0),0)</f>
        <v>減少傾向⤵</v>
      </c>
      <c r="X21" s="156" t="str">
        <f>IF(F21-D21&gt;0,"↑",IF(F21-D21&lt;0,"↓","－"))</f>
        <v>↓</v>
      </c>
      <c r="Y21" s="157" t="str">
        <f>IF(V21="↓↑↓↓",IF(X21="↓","減少傾向","×"),"判定外")</f>
        <v>判定外</v>
      </c>
      <c r="Z21" s="158" t="str">
        <f>IF(V21="↑↓↑↑",IF(X21="↑","増加傾向","×"),"判定外")</f>
        <v>判定外</v>
      </c>
      <c r="AA21" s="159" t="str">
        <f>IF(G21-E21&gt;0,"↑",IF(G21-E21&lt;0,"↓","－"))</f>
        <v>↓</v>
      </c>
      <c r="AB21" s="157" t="str">
        <f>IF(V21="↓↓↑↓",IF(AA21="↓","減少傾向","×"),"判定外")</f>
        <v>判定外</v>
      </c>
      <c r="AC21" s="158" t="str">
        <f>IF(V21="↑↑↓↑",IF(AA21="↑","増加傾向","×"),"判定外")</f>
        <v>判定外</v>
      </c>
      <c r="AD21" s="160"/>
      <c r="AE21" s="146"/>
      <c r="AK21" s="125" t="s">
        <v>389</v>
      </c>
      <c r="AL21" s="125" t="s">
        <v>457</v>
      </c>
    </row>
    <row r="22" spans="2:38" x14ac:dyDescent="0.15">
      <c r="B22" s="143"/>
      <c r="C22" s="153" t="s">
        <v>284</v>
      </c>
      <c r="D22" s="280">
        <f>ROUND(D15/D25,1)</f>
        <v>1970.4</v>
      </c>
      <c r="E22" s="280">
        <f>ROUND(E15/E25,1)</f>
        <v>1952.4</v>
      </c>
      <c r="F22" s="280">
        <f>ROUND(F15/F25,1)</f>
        <v>1949.3</v>
      </c>
      <c r="G22" s="280">
        <f>ROUND(G15/G25,1)</f>
        <v>1944.5</v>
      </c>
      <c r="H22" s="280">
        <f>ROUND(H15/H25,1)</f>
        <v>1964.6</v>
      </c>
      <c r="I22" s="274">
        <f>AVERAGE(D22:H22)</f>
        <v>1956.2400000000002</v>
      </c>
      <c r="J22" s="275">
        <f>I22*0.97</f>
        <v>1897.5528000000002</v>
      </c>
      <c r="K22" s="275">
        <f>I22*1.03</f>
        <v>2014.9272000000003</v>
      </c>
      <c r="L22" s="276" t="str">
        <f>IF(AND(D22&gt;I22*0.97,D22&lt;I22*1.03),"○","×")</f>
        <v>○</v>
      </c>
      <c r="M22" s="276" t="str">
        <f>IF(AND(E22&gt;I22*0.97,E22&lt;I22*1.03),"○","×")</f>
        <v>○</v>
      </c>
      <c r="N22" s="276" t="str">
        <f>IF(AND(F22&gt;I22*0.97,F22&lt;I22*1.03),"○","×")</f>
        <v>○</v>
      </c>
      <c r="O22" s="276" t="str">
        <f>IF(AND(G22&gt;I22*0.97,G22&lt;I22*1.03),"○","×")</f>
        <v>○</v>
      </c>
      <c r="P22" s="276" t="str">
        <f>IF(AND(H22&gt;I22*0.97,H22&lt;I22*1.03),"○","×")</f>
        <v>○</v>
      </c>
      <c r="Q22" s="154" t="str">
        <f>IF(COUNTIF(L22:P22,"○")=5,"同程度","―")</f>
        <v>同程度</v>
      </c>
      <c r="R22" s="148" t="str">
        <f t="shared" si="3"/>
        <v>↓</v>
      </c>
      <c r="S22" s="119" t="str">
        <f t="shared" si="3"/>
        <v>↓</v>
      </c>
      <c r="T22" s="119" t="str">
        <f t="shared" si="3"/>
        <v>↓</v>
      </c>
      <c r="U22" s="119" t="str">
        <f t="shared" si="3"/>
        <v>↑</v>
      </c>
      <c r="V22" s="119" t="str">
        <f>R22&amp;S22&amp;T22&amp;U22</f>
        <v>↓↓↓↑</v>
      </c>
      <c r="W22" s="158" t="str" cm="1">
        <f t="array" ref="W22">INDEX($AL$2:$AL$82,MATCH(V22,$AK$2:$AK$82,0),0)</f>
        <v>最新年度のみ増加</v>
      </c>
      <c r="X22" s="156" t="str">
        <f>IF(F22-D22&gt;0,"↑",IF(F22-D22&lt;0,"↓","－"))</f>
        <v>↓</v>
      </c>
      <c r="Y22" s="157" t="str">
        <f>IF(V22="↓↑↓↓",IF(X22="↓","減少傾向","×"),"判定外")</f>
        <v>判定外</v>
      </c>
      <c r="Z22" s="158" t="str">
        <f>IF(V22="↑↓↑↑",IF(X22="↑","増加傾向","×"),"判定外")</f>
        <v>判定外</v>
      </c>
      <c r="AA22" s="159" t="str">
        <f>IF(G22-E22&gt;0,"↑",IF(G22-E22&lt;0,"↓","－"))</f>
        <v>↓</v>
      </c>
      <c r="AB22" s="157" t="str">
        <f>IF(V22="↓↓↑↓",IF(AA22="↓","減少傾向","×"),"判定外")</f>
        <v>判定外</v>
      </c>
      <c r="AC22" s="158" t="str">
        <f>IF(V22="↑↑↓↑",IF(AA22="↑","増加傾向","×"),"判定外")</f>
        <v>判定外</v>
      </c>
      <c r="AD22" s="160"/>
      <c r="AE22" s="146"/>
      <c r="AK22" s="125" t="s">
        <v>390</v>
      </c>
      <c r="AL22" s="125" t="s">
        <v>454</v>
      </c>
    </row>
    <row r="23" spans="2:38" x14ac:dyDescent="0.15">
      <c r="B23" s="143"/>
      <c r="C23" s="153" t="s">
        <v>344</v>
      </c>
      <c r="D23" s="280">
        <f>ROUND(SUM(D21:D22),1)</f>
        <v>5334.1</v>
      </c>
      <c r="E23" s="280">
        <f>ROUND(SUM(E21:E22),1)</f>
        <v>5306.9</v>
      </c>
      <c r="F23" s="280">
        <f>ROUND(SUM(F21:F22),1)</f>
        <v>5279.8</v>
      </c>
      <c r="G23" s="280">
        <f>ROUND(SUM(G21:G22),1)</f>
        <v>5257.4</v>
      </c>
      <c r="H23" s="280">
        <f>ROUND(SUM(H21:H22),1)</f>
        <v>5258.6</v>
      </c>
      <c r="I23" s="274">
        <f>AVERAGE(D23:H23)</f>
        <v>5287.3599999999988</v>
      </c>
      <c r="J23" s="275">
        <f>I23*0.97</f>
        <v>5128.7391999999991</v>
      </c>
      <c r="K23" s="275">
        <f>I23*1.03</f>
        <v>5445.9807999999985</v>
      </c>
      <c r="L23" s="276" t="str">
        <f>IF(AND(D23&gt;I23*0.97,D23&lt;I23*1.03),"○","×")</f>
        <v>○</v>
      </c>
      <c r="M23" s="276" t="str">
        <f>IF(AND(E23&gt;I23*0.97,E23&lt;I23*1.03),"○","×")</f>
        <v>○</v>
      </c>
      <c r="N23" s="276" t="str">
        <f>IF(AND(F23&gt;I23*0.97,F23&lt;I23*1.03),"○","×")</f>
        <v>○</v>
      </c>
      <c r="O23" s="276" t="str">
        <f>IF(AND(G23&gt;I23*0.97,G23&lt;I23*1.03),"○","×")</f>
        <v>○</v>
      </c>
      <c r="P23" s="276" t="str">
        <f>IF(AND(H23&gt;I23*0.97,H23&lt;I23*1.03),"○","×")</f>
        <v>○</v>
      </c>
      <c r="Q23" s="154" t="str">
        <f>IF(COUNTIF(L23:P23,"○")=5,"同程度","―")</f>
        <v>同程度</v>
      </c>
      <c r="R23" s="148" t="str">
        <f t="shared" si="3"/>
        <v>↓</v>
      </c>
      <c r="S23" s="119" t="str">
        <f t="shared" si="3"/>
        <v>↓</v>
      </c>
      <c r="T23" s="119" t="str">
        <f t="shared" si="3"/>
        <v>↓</v>
      </c>
      <c r="U23" s="119" t="str">
        <f t="shared" si="3"/>
        <v>↑</v>
      </c>
      <c r="V23" s="119" t="str">
        <f>R23&amp;S23&amp;T23&amp;U23</f>
        <v>↓↓↓↑</v>
      </c>
      <c r="W23" s="158" t="str" cm="1">
        <f t="array" ref="W23">INDEX($AL$2:$AL$82,MATCH(V23,$AK$2:$AK$82,0),0)</f>
        <v>最新年度のみ増加</v>
      </c>
      <c r="X23" s="156" t="str">
        <f>IF(F23-D23&gt;0,"↑",IF(F23-D23&lt;0,"↓","－"))</f>
        <v>↓</v>
      </c>
      <c r="Y23" s="157" t="str">
        <f>IF(V23="↓↑↓↓",IF(X23="↓","減少傾向","×"),"判定外")</f>
        <v>判定外</v>
      </c>
      <c r="Z23" s="158" t="str">
        <f>IF(V23="↑↓↑↑",IF(X23="↑","増加傾向","×"),"判定外")</f>
        <v>判定外</v>
      </c>
      <c r="AA23" s="159" t="str">
        <f>IF(G23-E23&gt;0,"↑",IF(G23-E23&lt;0,"↓","－"))</f>
        <v>↓</v>
      </c>
      <c r="AB23" s="157" t="str">
        <f>IF(V23="↓↓↑↓",IF(AA23="↓","減少傾向","×"),"判定外")</f>
        <v>判定外</v>
      </c>
      <c r="AC23" s="158" t="str">
        <f>IF(V23="↑↑↓↑",IF(AA23="↑","増加傾向","×"),"判定外")</f>
        <v>判定外</v>
      </c>
      <c r="AD23" s="161" t="s">
        <v>364</v>
      </c>
      <c r="AE23" s="146"/>
      <c r="AK23" s="125" t="s">
        <v>391</v>
      </c>
      <c r="AL23" s="125" t="s">
        <v>453</v>
      </c>
    </row>
    <row r="24" spans="2:38" ht="14.25" thickBot="1" x14ac:dyDescent="0.2">
      <c r="B24" s="143"/>
      <c r="C24" s="153" t="s">
        <v>345</v>
      </c>
      <c r="D24" s="162">
        <f>ROUND(D22/D23,3)</f>
        <v>0.36899999999999999</v>
      </c>
      <c r="E24" s="162">
        <f>ROUND(E22/E23,3)</f>
        <v>0.36799999999999999</v>
      </c>
      <c r="F24" s="162">
        <f>ROUND(F22/F23,3)</f>
        <v>0.36899999999999999</v>
      </c>
      <c r="G24" s="162">
        <f>ROUND(G22/G23,3)</f>
        <v>0.37</v>
      </c>
      <c r="H24" s="162">
        <f>ROUND(H22/H23,3)</f>
        <v>0.374</v>
      </c>
      <c r="I24" s="163">
        <f>AVERAGE(D24:H24)</f>
        <v>0.37</v>
      </c>
      <c r="J24" s="164">
        <f>I24-0.03</f>
        <v>0.33999999999999997</v>
      </c>
      <c r="K24" s="164">
        <f>I24+0.03</f>
        <v>0.4</v>
      </c>
      <c r="L24" s="277" t="str">
        <f>IF(AND(D24&gt;I24-0.03,D24&lt;I24+0.03),"○","×")</f>
        <v>○</v>
      </c>
      <c r="M24" s="277" t="str">
        <f>IF(AND(E24&gt;I24-0.03,E24&lt;I24+0.03),"○","×")</f>
        <v>○</v>
      </c>
      <c r="N24" s="277" t="str">
        <f>IF(AND(F24&gt;I24-0.03,F24&lt;I24+0.03),"○","×")</f>
        <v>○</v>
      </c>
      <c r="O24" s="277" t="str">
        <f>IF(AND(G24&gt;I24-0.03,G24&lt;I24+0.03),"○","×")</f>
        <v>○</v>
      </c>
      <c r="P24" s="277" t="str">
        <f>IF(AND(H24&gt;I24-0.03,H24&lt;I24+0.03),"○","×")</f>
        <v>○</v>
      </c>
      <c r="Q24" s="165" t="str">
        <f>IF(COUNTIF(L24:P24,"○")=5,"同程度","―")</f>
        <v>同程度</v>
      </c>
      <c r="R24" s="166" t="str">
        <f t="shared" si="3"/>
        <v>↓</v>
      </c>
      <c r="S24" s="133" t="str">
        <f t="shared" si="3"/>
        <v>↑</v>
      </c>
      <c r="T24" s="133" t="str">
        <f t="shared" si="3"/>
        <v>↑</v>
      </c>
      <c r="U24" s="133" t="str">
        <f t="shared" si="3"/>
        <v>↑</v>
      </c>
      <c r="V24" s="133" t="str">
        <f>R24&amp;S24&amp;T24&amp;U24</f>
        <v>↓↑↑↑</v>
      </c>
      <c r="W24" s="170" t="str" cm="1">
        <f t="array" ref="W24">INDEX($AL$2:$AL$82,MATCH(V24,$AK$2:$AK$82,0),0)</f>
        <v>増加傾向⤴</v>
      </c>
      <c r="X24" s="168" t="str">
        <f>IF(F24-D24&gt;0,"↑",IF(F24-D24&lt;0,"↓","－"))</f>
        <v>－</v>
      </c>
      <c r="Y24" s="169" t="str">
        <f>IF(V24="↓↑↓↓",IF(X24="↓","減少傾向","×"),"判定外")</f>
        <v>判定外</v>
      </c>
      <c r="Z24" s="170" t="str">
        <f>IF(V24="↑↓↑↑",IF(X24="↑","増加傾向","×"),"判定外")</f>
        <v>判定外</v>
      </c>
      <c r="AA24" s="171" t="str">
        <f>IF(G24-E24&gt;0,"↑",IF(G24-E24&lt;0,"↓","－"))</f>
        <v>↑</v>
      </c>
      <c r="AB24" s="169" t="str">
        <f>IF(V24="↓↓↑↓",IF(AA24="↓","減少傾向","×"),"判定外")</f>
        <v>判定外</v>
      </c>
      <c r="AC24" s="170" t="str">
        <f>IF(V24="↑↑↓↑",IF(AA24="↑","増加傾向","×"),"判定外")</f>
        <v>判定外</v>
      </c>
      <c r="AD24" s="172" t="s">
        <v>364</v>
      </c>
      <c r="AE24" s="146"/>
      <c r="AK24" s="125" t="s">
        <v>392</v>
      </c>
      <c r="AL24" s="125" t="s">
        <v>458</v>
      </c>
    </row>
    <row r="25" spans="2:38" x14ac:dyDescent="0.15">
      <c r="B25" s="143"/>
      <c r="C25" s="153" t="s">
        <v>350</v>
      </c>
      <c r="D25" s="40">
        <f>COUNT('1-1.2019'!D12:D97)</f>
        <v>82</v>
      </c>
      <c r="E25" s="40">
        <f>COUNT('1-1.2020'!D12:D97)</f>
        <v>82</v>
      </c>
      <c r="F25" s="40">
        <f>COUNT('1-1.2021'!D12:D97)</f>
        <v>82</v>
      </c>
      <c r="G25" s="40">
        <f>COUNT('1-1.2022'!D12:D97)</f>
        <v>82</v>
      </c>
      <c r="H25" s="40">
        <f>COUNT('1-1.2023'!D12:D97)</f>
        <v>82</v>
      </c>
      <c r="I25" s="278"/>
      <c r="J25" s="278"/>
      <c r="K25" s="278"/>
      <c r="L25" s="279"/>
      <c r="M25" s="279"/>
      <c r="N25" s="279"/>
      <c r="O25" s="279"/>
      <c r="P25" s="279"/>
      <c r="Q25" s="174"/>
      <c r="R25" s="174"/>
      <c r="S25" s="174"/>
      <c r="T25" s="174"/>
      <c r="U25" s="174"/>
      <c r="V25" s="174"/>
      <c r="W25" s="173"/>
      <c r="X25" s="174"/>
      <c r="Y25" s="173"/>
      <c r="Z25" s="173"/>
      <c r="AA25" s="174"/>
      <c r="AB25" s="173"/>
      <c r="AC25" s="173"/>
      <c r="AD25" s="175"/>
      <c r="AE25" s="146"/>
      <c r="AK25" s="125" t="s">
        <v>393</v>
      </c>
      <c r="AL25" s="125" t="s">
        <v>453</v>
      </c>
    </row>
    <row r="26" spans="2:38" ht="14.25" thickBot="1" x14ac:dyDescent="0.2">
      <c r="B26" s="143"/>
      <c r="C26" s="145"/>
      <c r="D26" s="270"/>
      <c r="E26" s="270"/>
      <c r="F26" s="270"/>
      <c r="G26" s="270"/>
      <c r="H26" s="270"/>
      <c r="I26" s="278"/>
      <c r="J26" s="278"/>
      <c r="K26" s="278"/>
      <c r="L26" s="279"/>
      <c r="M26" s="279"/>
      <c r="N26" s="279"/>
      <c r="O26" s="279"/>
      <c r="P26" s="279"/>
      <c r="Q26" s="174"/>
      <c r="R26" s="174"/>
      <c r="S26" s="174"/>
      <c r="T26" s="174"/>
      <c r="U26" s="174"/>
      <c r="V26" s="174"/>
      <c r="W26" s="173"/>
      <c r="X26" s="174"/>
      <c r="Y26" s="173"/>
      <c r="Z26" s="173"/>
      <c r="AA26" s="174"/>
      <c r="AB26" s="173"/>
      <c r="AC26" s="173"/>
      <c r="AD26" s="175"/>
      <c r="AE26" s="146"/>
      <c r="AK26" s="125" t="s">
        <v>394</v>
      </c>
      <c r="AL26" s="125" t="s">
        <v>454</v>
      </c>
    </row>
    <row r="27" spans="2:38" x14ac:dyDescent="0.15">
      <c r="B27" s="143"/>
      <c r="C27" s="144"/>
      <c r="D27" s="270"/>
      <c r="E27" s="270"/>
      <c r="F27" s="270"/>
      <c r="G27" s="270"/>
      <c r="H27" s="270"/>
      <c r="I27" s="354" t="s">
        <v>368</v>
      </c>
      <c r="J27" s="355"/>
      <c r="K27" s="355"/>
      <c r="L27" s="355"/>
      <c r="M27" s="355"/>
      <c r="N27" s="355"/>
      <c r="O27" s="355"/>
      <c r="P27" s="344"/>
      <c r="Q27" s="356" t="s">
        <v>366</v>
      </c>
      <c r="R27" s="348" t="s">
        <v>369</v>
      </c>
      <c r="S27" s="349"/>
      <c r="T27" s="349"/>
      <c r="U27" s="349"/>
      <c r="V27" s="350" t="s">
        <v>367</v>
      </c>
      <c r="W27" s="351"/>
      <c r="X27" s="337" t="s">
        <v>468</v>
      </c>
      <c r="Y27" s="341" t="s">
        <v>472</v>
      </c>
      <c r="Z27" s="342"/>
      <c r="AA27" s="339" t="s">
        <v>469</v>
      </c>
      <c r="AB27" s="341" t="s">
        <v>473</v>
      </c>
      <c r="AC27" s="342"/>
      <c r="AD27" s="360" t="s">
        <v>456</v>
      </c>
      <c r="AE27" s="146"/>
      <c r="AK27" s="125" t="s">
        <v>395</v>
      </c>
      <c r="AL27" s="125" t="s">
        <v>453</v>
      </c>
    </row>
    <row r="28" spans="2:38" x14ac:dyDescent="0.15">
      <c r="B28" s="143"/>
      <c r="C28" s="178" t="s">
        <v>314</v>
      </c>
      <c r="D28" s="39" t="str">
        <f ca="1">Q1&amp;"(n="&amp;D33&amp;")"</f>
        <v>R1(n=25)</v>
      </c>
      <c r="E28" s="39" t="str">
        <f ca="1">R1&amp;"(n="&amp;E33&amp;")"</f>
        <v>R2(n=25)</v>
      </c>
      <c r="F28" s="39" t="str">
        <f ca="1">S1&amp;"(n="&amp;F33&amp;")"</f>
        <v>R3(n=25)</v>
      </c>
      <c r="G28" s="39" t="str">
        <f ca="1">T1&amp;"(n="&amp;G33&amp;")"</f>
        <v>R4(n=25)</v>
      </c>
      <c r="H28" s="39" t="str">
        <f ca="1">U1&amp;"(n="&amp;H33&amp;")"</f>
        <v>R5(n=25)</v>
      </c>
      <c r="I28" s="272" t="s">
        <v>365</v>
      </c>
      <c r="J28" s="273">
        <v>-0.03</v>
      </c>
      <c r="K28" s="273">
        <v>0.03</v>
      </c>
      <c r="L28" s="269" t="str">
        <f ca="1">Q1</f>
        <v>R1</v>
      </c>
      <c r="M28" s="269" t="str">
        <f ca="1">R1</f>
        <v>R2</v>
      </c>
      <c r="N28" s="269" t="str">
        <f ca="1">S1</f>
        <v>R3</v>
      </c>
      <c r="O28" s="269" t="str">
        <f ca="1">T1</f>
        <v>R4</v>
      </c>
      <c r="P28" s="269" t="str">
        <f ca="1">U1</f>
        <v>R5</v>
      </c>
      <c r="Q28" s="357"/>
      <c r="R28" s="148" t="s">
        <v>462</v>
      </c>
      <c r="S28" s="119" t="s">
        <v>463</v>
      </c>
      <c r="T28" s="119" t="s">
        <v>464</v>
      </c>
      <c r="U28" s="119" t="s">
        <v>465</v>
      </c>
      <c r="V28" s="352"/>
      <c r="W28" s="353"/>
      <c r="X28" s="338"/>
      <c r="Y28" s="149" t="s">
        <v>474</v>
      </c>
      <c r="Z28" s="150" t="s">
        <v>475</v>
      </c>
      <c r="AA28" s="340"/>
      <c r="AB28" s="151" t="s">
        <v>476</v>
      </c>
      <c r="AC28" s="152" t="s">
        <v>477</v>
      </c>
      <c r="AD28" s="361"/>
      <c r="AE28" s="146"/>
      <c r="AK28" s="125" t="s">
        <v>396</v>
      </c>
      <c r="AL28" s="125" t="s">
        <v>364</v>
      </c>
    </row>
    <row r="29" spans="2:38" x14ac:dyDescent="0.15">
      <c r="B29" s="143"/>
      <c r="C29" s="153" t="s">
        <v>283</v>
      </c>
      <c r="D29" s="281">
        <f>ROUND('1-1.2019'!D7,1)</f>
        <v>3836.6</v>
      </c>
      <c r="E29" s="281">
        <f>ROUND('1-1.2020'!D7,1)</f>
        <v>3809.2</v>
      </c>
      <c r="F29" s="281">
        <f>ROUND('1-1.2021'!D7,1)</f>
        <v>3795</v>
      </c>
      <c r="G29" s="281">
        <f>ROUND('1-1.2022'!D7,1)</f>
        <v>3760.9</v>
      </c>
      <c r="H29" s="281">
        <f>ROUND('1-1.2023'!D7,1)</f>
        <v>3744.2</v>
      </c>
      <c r="I29" s="274">
        <f>AVERAGE(D29:H29)</f>
        <v>3789.1799999999994</v>
      </c>
      <c r="J29" s="275">
        <f>I29*0.97</f>
        <v>3675.5045999999993</v>
      </c>
      <c r="K29" s="275">
        <f>I29*1.03</f>
        <v>3902.8553999999995</v>
      </c>
      <c r="L29" s="276" t="str">
        <f>IF(AND(D29&gt;I29*0.97,D29&lt;I29*1.03),"○","×")</f>
        <v>○</v>
      </c>
      <c r="M29" s="276" t="str">
        <f>IF(AND(E29&gt;I29*0.97,E29&lt;I29*1.03),"○","×")</f>
        <v>○</v>
      </c>
      <c r="N29" s="276" t="str">
        <f>IF(AND(F29&gt;I29*0.97,F29&lt;I29*1.03),"○","×")</f>
        <v>○</v>
      </c>
      <c r="O29" s="276" t="str">
        <f>IF(AND(G29&gt;I29*0.97,G29&lt;I29*1.03),"○","×")</f>
        <v>○</v>
      </c>
      <c r="P29" s="276" t="str">
        <f>IF(AND(H29&gt;I29*0.97,H29&lt;I29*1.03),"○","×")</f>
        <v>○</v>
      </c>
      <c r="Q29" s="154" t="str">
        <f>IF(COUNTIF(L29:P29,"○")=5,"同程度","―")</f>
        <v>同程度</v>
      </c>
      <c r="R29" s="148" t="str">
        <f t="shared" ref="R29:U32" si="4">IF(E29-D29&gt;0,"↑",IF(E29-D29&lt;0,"↓","－"))</f>
        <v>↓</v>
      </c>
      <c r="S29" s="119" t="str">
        <f t="shared" si="4"/>
        <v>↓</v>
      </c>
      <c r="T29" s="119" t="str">
        <f t="shared" si="4"/>
        <v>↓</v>
      </c>
      <c r="U29" s="119" t="str">
        <f t="shared" si="4"/>
        <v>↓</v>
      </c>
      <c r="V29" s="119" t="str">
        <f>R29&amp;S29&amp;T29&amp;U29</f>
        <v>↓↓↓↓</v>
      </c>
      <c r="W29" s="158" t="str" cm="1">
        <f t="array" ref="W29">INDEX($AL$2:$AL$82,MATCH(V29,$AK$2:$AK$82,0),0)</f>
        <v>減少傾向⤵</v>
      </c>
      <c r="X29" s="156" t="str">
        <f>IF(F29-D29&gt;0,"↑",IF(F29-D29&lt;0,"↓","－"))</f>
        <v>↓</v>
      </c>
      <c r="Y29" s="157" t="str">
        <f>IF(V29="↓↑↓↓",IF(X29="↓","減少傾向","×"),"判定外")</f>
        <v>判定外</v>
      </c>
      <c r="Z29" s="158" t="str">
        <f>IF(V29="↑↓↑↑",IF(X29="↑","増加傾向","×"),"判定外")</f>
        <v>判定外</v>
      </c>
      <c r="AA29" s="159" t="str">
        <f>IF(G29-E29&gt;0,"↑",IF(G29-E29&lt;0,"↓","－"))</f>
        <v>↓</v>
      </c>
      <c r="AB29" s="157" t="str">
        <f>IF(V29="↓↓↑↓",IF(AA29="↓","減少傾向","×"),"判定外")</f>
        <v>判定外</v>
      </c>
      <c r="AC29" s="158" t="str">
        <f>IF(V29="↑↑↓↑",IF(AA29="↑","増加傾向","×"),"判定外")</f>
        <v>判定外</v>
      </c>
      <c r="AD29" s="160"/>
      <c r="AE29" s="146"/>
      <c r="AK29" s="125" t="s">
        <v>397</v>
      </c>
      <c r="AL29" s="125" t="s">
        <v>454</v>
      </c>
    </row>
    <row r="30" spans="2:38" x14ac:dyDescent="0.15">
      <c r="B30" s="143"/>
      <c r="C30" s="153" t="s">
        <v>284</v>
      </c>
      <c r="D30" s="281">
        <f>ROUND('1-1.2019'!E7,1)</f>
        <v>2474.8000000000002</v>
      </c>
      <c r="E30" s="281">
        <f>ROUND('1-1.2020'!E7,1)</f>
        <v>2462.6</v>
      </c>
      <c r="F30" s="281">
        <f>ROUND('1-1.2021'!E7,1)</f>
        <v>2462.6999999999998</v>
      </c>
      <c r="G30" s="281">
        <f>ROUND('1-1.2022'!E7,1)</f>
        <v>2464.1</v>
      </c>
      <c r="H30" s="281">
        <f>ROUND('1-1.2023'!E7,1)</f>
        <v>2482.1</v>
      </c>
      <c r="I30" s="274">
        <f>AVERAGE(D30:H30)</f>
        <v>2469.2599999999998</v>
      </c>
      <c r="J30" s="275">
        <f>I30*0.97</f>
        <v>2395.1821999999997</v>
      </c>
      <c r="K30" s="275">
        <f>I30*1.03</f>
        <v>2543.3377999999998</v>
      </c>
      <c r="L30" s="276" t="str">
        <f>IF(AND(D30&gt;I30*0.97,D30&lt;I30*1.03),"○","×")</f>
        <v>○</v>
      </c>
      <c r="M30" s="276" t="str">
        <f>IF(AND(E30&gt;I30*0.97,E30&lt;I30*1.03),"○","×")</f>
        <v>○</v>
      </c>
      <c r="N30" s="276" t="str">
        <f>IF(AND(F30&gt;I30*0.97,F30&lt;I30*1.03),"○","×")</f>
        <v>○</v>
      </c>
      <c r="O30" s="276" t="str">
        <f>IF(AND(G30&gt;I30*0.97,G30&lt;I30*1.03),"○","×")</f>
        <v>○</v>
      </c>
      <c r="P30" s="276" t="str">
        <f>IF(AND(H30&gt;I30*0.97,H30&lt;I30*1.03),"○","×")</f>
        <v>○</v>
      </c>
      <c r="Q30" s="154" t="str">
        <f>IF(COUNTIF(L30:P30,"○")=5,"同程度","―")</f>
        <v>同程度</v>
      </c>
      <c r="R30" s="148" t="str">
        <f t="shared" si="4"/>
        <v>↓</v>
      </c>
      <c r="S30" s="119" t="str">
        <f t="shared" si="4"/>
        <v>↑</v>
      </c>
      <c r="T30" s="119" t="str">
        <f t="shared" si="4"/>
        <v>↑</v>
      </c>
      <c r="U30" s="119" t="str">
        <f t="shared" si="4"/>
        <v>↑</v>
      </c>
      <c r="V30" s="119" t="str">
        <f>R30&amp;S30&amp;T30&amp;U30</f>
        <v>↓↑↑↑</v>
      </c>
      <c r="W30" s="158" t="str" cm="1">
        <f t="array" ref="W30">INDEX($AL$2:$AL$82,MATCH(V30,$AK$2:$AK$82,0),0)</f>
        <v>増加傾向⤴</v>
      </c>
      <c r="X30" s="156" t="str">
        <f>IF(F30-D30&gt;0,"↑",IF(F30-D30&lt;0,"↓","－"))</f>
        <v>↓</v>
      </c>
      <c r="Y30" s="157" t="str">
        <f>IF(V30="↓↑↓↓",IF(X30="↓","減少傾向","×"),"判定外")</f>
        <v>判定外</v>
      </c>
      <c r="Z30" s="158" t="str">
        <f>IF(V30="↑↓↑↑",IF(X30="↑","増加傾向","×"),"判定外")</f>
        <v>判定外</v>
      </c>
      <c r="AA30" s="159" t="str">
        <f>IF(G30-E30&gt;0,"↑",IF(G30-E30&lt;0,"↓","－"))</f>
        <v>↑</v>
      </c>
      <c r="AB30" s="157" t="str">
        <f>IF(V30="↓↓↑↓",IF(AA30="↓","減少傾向","×"),"判定外")</f>
        <v>判定外</v>
      </c>
      <c r="AC30" s="158" t="str">
        <f>IF(V30="↑↑↓↑",IF(AA30="↑","増加傾向","×"),"判定外")</f>
        <v>判定外</v>
      </c>
      <c r="AD30" s="160"/>
      <c r="AE30" s="146"/>
      <c r="AK30" s="125" t="s">
        <v>398</v>
      </c>
      <c r="AL30" s="125" t="s">
        <v>453</v>
      </c>
    </row>
    <row r="31" spans="2:38" x14ac:dyDescent="0.15">
      <c r="B31" s="143"/>
      <c r="C31" s="153" t="s">
        <v>344</v>
      </c>
      <c r="D31" s="280">
        <f>ROUND(SUM(D29:D30),1)</f>
        <v>6311.4</v>
      </c>
      <c r="E31" s="280">
        <f>ROUND(SUM(E29:E30),1)</f>
        <v>6271.8</v>
      </c>
      <c r="F31" s="280">
        <f>ROUND(SUM(F29:F30),1)</f>
        <v>6257.7</v>
      </c>
      <c r="G31" s="280">
        <f>ROUND(SUM(G29:G30),1)</f>
        <v>6225</v>
      </c>
      <c r="H31" s="280">
        <f>ROUND(SUM(H29:H30),1)</f>
        <v>6226.3</v>
      </c>
      <c r="I31" s="274">
        <f>AVERAGE(D31:H31)</f>
        <v>6258.4400000000005</v>
      </c>
      <c r="J31" s="275">
        <f>I31*0.97</f>
        <v>6070.6868000000004</v>
      </c>
      <c r="K31" s="275">
        <f>I31*1.03</f>
        <v>6446.1932000000006</v>
      </c>
      <c r="L31" s="276" t="str">
        <f>IF(AND(D31&gt;I31*0.97,D31&lt;I31*1.03),"○","×")</f>
        <v>○</v>
      </c>
      <c r="M31" s="276" t="str">
        <f>IF(AND(E31&gt;I31*0.97,E31&lt;I31*1.03),"○","×")</f>
        <v>○</v>
      </c>
      <c r="N31" s="276" t="str">
        <f>IF(AND(F31&gt;I31*0.97,F31&lt;I31*1.03),"○","×")</f>
        <v>○</v>
      </c>
      <c r="O31" s="276" t="str">
        <f>IF(AND(G31&gt;I31*0.97,G31&lt;I31*1.03),"○","×")</f>
        <v>○</v>
      </c>
      <c r="P31" s="276" t="str">
        <f>IF(AND(H31&gt;I31*0.97,H31&lt;I31*1.03),"○","×")</f>
        <v>○</v>
      </c>
      <c r="Q31" s="154" t="str">
        <f>IF(COUNTIF(L31:P31,"○")=5,"同程度","―")</f>
        <v>同程度</v>
      </c>
      <c r="R31" s="148" t="str">
        <f t="shared" si="4"/>
        <v>↓</v>
      </c>
      <c r="S31" s="119" t="str">
        <f t="shared" si="4"/>
        <v>↓</v>
      </c>
      <c r="T31" s="119" t="str">
        <f t="shared" si="4"/>
        <v>↓</v>
      </c>
      <c r="U31" s="119" t="str">
        <f t="shared" si="4"/>
        <v>↑</v>
      </c>
      <c r="V31" s="119" t="str">
        <f>R31&amp;S31&amp;T31&amp;U31</f>
        <v>↓↓↓↑</v>
      </c>
      <c r="W31" s="158" t="str" cm="1">
        <f t="array" ref="W31">INDEX($AL$2:$AL$82,MATCH(V31,$AK$2:$AK$82,0),0)</f>
        <v>最新年度のみ増加</v>
      </c>
      <c r="X31" s="156" t="str">
        <f>IF(F31-D31&gt;0,"↑",IF(F31-D31&lt;0,"↓","－"))</f>
        <v>↓</v>
      </c>
      <c r="Y31" s="157" t="str">
        <f>IF(V31="↓↑↓↓",IF(X31="↓","減少傾向","×"),"判定外")</f>
        <v>判定外</v>
      </c>
      <c r="Z31" s="158" t="str">
        <f>IF(V31="↑↓↑↑",IF(X31="↑","増加傾向","×"),"判定外")</f>
        <v>判定外</v>
      </c>
      <c r="AA31" s="159" t="str">
        <f>IF(G31-E31&gt;0,"↑",IF(G31-E31&lt;0,"↓","－"))</f>
        <v>↓</v>
      </c>
      <c r="AB31" s="157" t="str">
        <f>IF(V31="↓↓↑↓",IF(AA31="↓","減少傾向","×"),"判定外")</f>
        <v>判定外</v>
      </c>
      <c r="AC31" s="158" t="str">
        <f>IF(V31="↑↑↓↑",IF(AA31="↑","増加傾向","×"),"判定外")</f>
        <v>判定外</v>
      </c>
      <c r="AD31" s="161" t="s">
        <v>364</v>
      </c>
      <c r="AE31" s="146"/>
      <c r="AK31" s="125" t="s">
        <v>399</v>
      </c>
      <c r="AL31" s="125" t="s">
        <v>454</v>
      </c>
    </row>
    <row r="32" spans="2:38" ht="14.25" thickBot="1" x14ac:dyDescent="0.2">
      <c r="B32" s="143"/>
      <c r="C32" s="153" t="s">
        <v>345</v>
      </c>
      <c r="D32" s="162">
        <f>ROUND(D30/D31,3)</f>
        <v>0.39200000000000002</v>
      </c>
      <c r="E32" s="162">
        <f>ROUND(E30/E31,3)</f>
        <v>0.39300000000000002</v>
      </c>
      <c r="F32" s="162">
        <f>ROUND(F30/F31,3)</f>
        <v>0.39400000000000002</v>
      </c>
      <c r="G32" s="162">
        <f>ROUND(G30/G31,3)</f>
        <v>0.39600000000000002</v>
      </c>
      <c r="H32" s="162">
        <f>ROUND(H30/H31,3)</f>
        <v>0.39900000000000002</v>
      </c>
      <c r="I32" s="163">
        <f>AVERAGE(D32:H32)</f>
        <v>0.39480000000000004</v>
      </c>
      <c r="J32" s="164">
        <f>I32-0.03</f>
        <v>0.36480000000000001</v>
      </c>
      <c r="K32" s="164">
        <f>I32+0.03</f>
        <v>0.42480000000000007</v>
      </c>
      <c r="L32" s="277" t="str">
        <f>IF(AND(D32&gt;I32-0.03,D32&lt;I32+0.03),"○","×")</f>
        <v>○</v>
      </c>
      <c r="M32" s="277" t="str">
        <f>IF(AND(E32&gt;I32-0.03,E32&lt;I32+0.03),"○","×")</f>
        <v>○</v>
      </c>
      <c r="N32" s="277" t="str">
        <f>IF(AND(F32&gt;I32-0.03,F32&lt;I32+0.03),"○","×")</f>
        <v>○</v>
      </c>
      <c r="O32" s="277" t="str">
        <f>IF(AND(G32&gt;I32-0.03,G32&lt;I32+0.03),"○","×")</f>
        <v>○</v>
      </c>
      <c r="P32" s="277" t="str">
        <f>IF(AND(H32&gt;I32-0.03,H32&lt;I32+0.03),"○","×")</f>
        <v>○</v>
      </c>
      <c r="Q32" s="165" t="str">
        <f>IF(COUNTIF(L32:P32,"○")=5,"同程度","―")</f>
        <v>同程度</v>
      </c>
      <c r="R32" s="166" t="str">
        <f t="shared" si="4"/>
        <v>↑</v>
      </c>
      <c r="S32" s="133" t="str">
        <f t="shared" si="4"/>
        <v>↑</v>
      </c>
      <c r="T32" s="133" t="str">
        <f t="shared" si="4"/>
        <v>↑</v>
      </c>
      <c r="U32" s="133" t="str">
        <f t="shared" si="4"/>
        <v>↑</v>
      </c>
      <c r="V32" s="133" t="str">
        <f>R32&amp;S32&amp;T32&amp;U32</f>
        <v>↑↑↑↑</v>
      </c>
      <c r="W32" s="170" t="str" cm="1">
        <f t="array" ref="W32">INDEX($AL$2:$AL$82,MATCH(V32,$AK$2:$AK$82,0),0)</f>
        <v>増加傾向⤴</v>
      </c>
      <c r="X32" s="168" t="str">
        <f>IF(F32-D32&gt;0,"↑",IF(F32-D32&lt;0,"↓","－"))</f>
        <v>↑</v>
      </c>
      <c r="Y32" s="169" t="str">
        <f>IF(V32="↓↑↓↓",IF(X32="↓","減少傾向","×"),"判定外")</f>
        <v>判定外</v>
      </c>
      <c r="Z32" s="170" t="str">
        <f>IF(V32="↑↓↑↑",IF(X32="↑","増加傾向","×"),"判定外")</f>
        <v>判定外</v>
      </c>
      <c r="AA32" s="171" t="str">
        <f>IF(G32-E32&gt;0,"↑",IF(G32-E32&lt;0,"↓","－"))</f>
        <v>↑</v>
      </c>
      <c r="AB32" s="169" t="str">
        <f>IF(V32="↓↓↑↓",IF(AA32="↓","減少傾向","×"),"判定外")</f>
        <v>判定外</v>
      </c>
      <c r="AC32" s="170" t="str">
        <f>IF(V32="↑↑↓↑",IF(AA32="↑","増加傾向","×"),"判定外")</f>
        <v>判定外</v>
      </c>
      <c r="AD32" s="172" t="s">
        <v>364</v>
      </c>
      <c r="AE32" s="146"/>
      <c r="AK32" s="125" t="s">
        <v>400</v>
      </c>
      <c r="AL32" s="125" t="s">
        <v>319</v>
      </c>
    </row>
    <row r="33" spans="2:39" x14ac:dyDescent="0.15">
      <c r="B33" s="143"/>
      <c r="C33" s="153" t="s">
        <v>350</v>
      </c>
      <c r="D33" s="40">
        <f>COUNTIFS('1-1.2019'!B12:B97,"G",'1-1.2019'!D12:D97,"&lt;&gt;")</f>
        <v>25</v>
      </c>
      <c r="E33" s="40">
        <f>COUNTIFS('1-1.2020'!B12:B97,"G",'1-1.2020'!D12:D97,"&lt;&gt;")</f>
        <v>25</v>
      </c>
      <c r="F33" s="40">
        <f>COUNTIFS('1-1.2021'!B12:B97,"G",'1-1.2021'!D12:D97,"&lt;&gt;")</f>
        <v>25</v>
      </c>
      <c r="G33" s="40">
        <f>COUNTIFS('1-1.2022'!B12:B97,"G",'1-1.2022'!D12:D97,"&lt;&gt;")</f>
        <v>25</v>
      </c>
      <c r="H33" s="40">
        <f>COUNTIFS('1-1.2023'!B12:B97,"G",'1-1.2023'!D12:D97,"&lt;&gt;")</f>
        <v>25</v>
      </c>
      <c r="I33" s="278"/>
      <c r="J33" s="278"/>
      <c r="K33" s="278"/>
      <c r="L33" s="279"/>
      <c r="M33" s="279"/>
      <c r="N33" s="279"/>
      <c r="O33" s="279"/>
      <c r="P33" s="279"/>
      <c r="Q33" s="174"/>
      <c r="R33" s="174"/>
      <c r="S33" s="174"/>
      <c r="T33" s="174"/>
      <c r="U33" s="174"/>
      <c r="V33" s="174"/>
      <c r="W33" s="173"/>
      <c r="X33" s="174"/>
      <c r="Y33" s="173"/>
      <c r="Z33" s="173"/>
      <c r="AA33" s="174"/>
      <c r="AB33" s="173"/>
      <c r="AC33" s="173"/>
      <c r="AD33" s="175"/>
      <c r="AE33" s="146"/>
      <c r="AK33" s="125" t="s">
        <v>401</v>
      </c>
      <c r="AL33" s="125" t="s">
        <v>453</v>
      </c>
    </row>
    <row r="34" spans="2:39" ht="14.25" thickBot="1" x14ac:dyDescent="0.2">
      <c r="B34" s="179"/>
      <c r="C34" s="180"/>
      <c r="D34" s="282"/>
      <c r="E34" s="282"/>
      <c r="F34" s="282"/>
      <c r="G34" s="282"/>
      <c r="H34" s="282"/>
      <c r="I34" s="283"/>
      <c r="J34" s="283"/>
      <c r="K34" s="283"/>
      <c r="L34" s="284"/>
      <c r="M34" s="284"/>
      <c r="N34" s="284"/>
      <c r="O34" s="284"/>
      <c r="P34" s="284"/>
      <c r="Q34" s="182"/>
      <c r="R34" s="182"/>
      <c r="S34" s="182"/>
      <c r="T34" s="182"/>
      <c r="U34" s="182"/>
      <c r="V34" s="182"/>
      <c r="W34" s="181"/>
      <c r="X34" s="182"/>
      <c r="Y34" s="181"/>
      <c r="Z34" s="181"/>
      <c r="AA34" s="182"/>
      <c r="AB34" s="181"/>
      <c r="AC34" s="181"/>
      <c r="AD34" s="183"/>
      <c r="AE34" s="184"/>
      <c r="AK34" s="125" t="s">
        <v>402</v>
      </c>
      <c r="AL34" s="125" t="s">
        <v>453</v>
      </c>
    </row>
    <row r="35" spans="2:39" ht="14.25" thickBot="1" x14ac:dyDescent="0.2">
      <c r="D35" s="4"/>
      <c r="E35" s="4"/>
      <c r="F35" s="4"/>
      <c r="G35" s="4"/>
      <c r="H35" s="4"/>
      <c r="I35" s="285"/>
      <c r="J35" s="285"/>
      <c r="K35" s="285"/>
      <c r="L35" s="286"/>
      <c r="M35" s="286"/>
      <c r="N35" s="286"/>
      <c r="O35" s="286"/>
      <c r="P35" s="286"/>
      <c r="AK35" s="125" t="s">
        <v>403</v>
      </c>
      <c r="AL35" s="125" t="s">
        <v>454</v>
      </c>
    </row>
    <row r="36" spans="2:39" ht="14.25" thickBot="1" x14ac:dyDescent="0.2">
      <c r="B36" s="135" t="s">
        <v>487</v>
      </c>
      <c r="C36" s="136"/>
      <c r="D36" s="287"/>
      <c r="E36" s="287"/>
      <c r="F36" s="287"/>
      <c r="G36" s="287"/>
      <c r="H36" s="287"/>
      <c r="I36" s="288"/>
      <c r="J36" s="288"/>
      <c r="K36" s="288"/>
      <c r="L36" s="289"/>
      <c r="M36" s="289"/>
      <c r="N36" s="289"/>
      <c r="O36" s="289"/>
      <c r="P36" s="289"/>
      <c r="Q36" s="140"/>
      <c r="R36" s="140"/>
      <c r="S36" s="140"/>
      <c r="T36" s="140"/>
      <c r="U36" s="140"/>
      <c r="V36" s="140"/>
      <c r="W36" s="138"/>
      <c r="X36" s="140"/>
      <c r="Y36" s="138"/>
      <c r="Z36" s="138"/>
      <c r="AA36" s="140"/>
      <c r="AB36" s="138"/>
      <c r="AC36" s="138"/>
      <c r="AD36" s="141"/>
      <c r="AE36" s="142"/>
      <c r="AK36" s="125" t="s">
        <v>404</v>
      </c>
      <c r="AL36" s="125" t="s">
        <v>453</v>
      </c>
    </row>
    <row r="37" spans="2:39" x14ac:dyDescent="0.15">
      <c r="B37" s="143"/>
      <c r="C37" s="144"/>
      <c r="D37" s="270"/>
      <c r="E37" s="270"/>
      <c r="F37" s="270"/>
      <c r="G37" s="270"/>
      <c r="H37" s="270"/>
      <c r="I37" s="343" t="s">
        <v>368</v>
      </c>
      <c r="J37" s="344"/>
      <c r="K37" s="344"/>
      <c r="L37" s="345"/>
      <c r="M37" s="345"/>
      <c r="N37" s="345"/>
      <c r="O37" s="345"/>
      <c r="P37" s="345"/>
      <c r="Q37" s="346" t="s">
        <v>366</v>
      </c>
      <c r="R37" s="348" t="s">
        <v>369</v>
      </c>
      <c r="S37" s="349"/>
      <c r="T37" s="349"/>
      <c r="U37" s="349"/>
      <c r="V37" s="350" t="s">
        <v>367</v>
      </c>
      <c r="W37" s="351"/>
      <c r="X37" s="337" t="s">
        <v>468</v>
      </c>
      <c r="Y37" s="341" t="s">
        <v>472</v>
      </c>
      <c r="Z37" s="342"/>
      <c r="AA37" s="339" t="s">
        <v>469</v>
      </c>
      <c r="AB37" s="341" t="s">
        <v>473</v>
      </c>
      <c r="AC37" s="342"/>
      <c r="AD37" s="360" t="s">
        <v>456</v>
      </c>
      <c r="AE37" s="146"/>
      <c r="AK37" s="125" t="s">
        <v>405</v>
      </c>
      <c r="AL37" s="125" t="s">
        <v>453</v>
      </c>
      <c r="AM37" s="185"/>
    </row>
    <row r="38" spans="2:39" s="185" customFormat="1" ht="27" x14ac:dyDescent="0.15">
      <c r="B38" s="186"/>
      <c r="C38" s="187" t="s">
        <v>327</v>
      </c>
      <c r="D38" s="269" t="str">
        <f ca="1">Q1</f>
        <v>R1</v>
      </c>
      <c r="E38" s="269" t="str">
        <f ca="1">R1</f>
        <v>R2</v>
      </c>
      <c r="F38" s="269" t="str">
        <f ca="1">S1</f>
        <v>R3</v>
      </c>
      <c r="G38" s="269" t="str">
        <f ca="1">T1</f>
        <v>R4</v>
      </c>
      <c r="H38" s="269" t="str">
        <f ca="1">U1</f>
        <v>R5</v>
      </c>
      <c r="I38" s="272" t="s">
        <v>365</v>
      </c>
      <c r="J38" s="273">
        <v>-0.03</v>
      </c>
      <c r="K38" s="273">
        <v>0.03</v>
      </c>
      <c r="L38" s="269" t="str">
        <f ca="1">Q1</f>
        <v>R1</v>
      </c>
      <c r="M38" s="269" t="str">
        <f ca="1">R1</f>
        <v>R2</v>
      </c>
      <c r="N38" s="269" t="str">
        <f ca="1">S1</f>
        <v>R3</v>
      </c>
      <c r="O38" s="269" t="str">
        <f ca="1">T1</f>
        <v>R4</v>
      </c>
      <c r="P38" s="269" t="str">
        <f ca="1">U1</f>
        <v>R5</v>
      </c>
      <c r="Q38" s="347"/>
      <c r="R38" s="148" t="s">
        <v>462</v>
      </c>
      <c r="S38" s="119" t="s">
        <v>463</v>
      </c>
      <c r="T38" s="119" t="s">
        <v>464</v>
      </c>
      <c r="U38" s="119" t="s">
        <v>465</v>
      </c>
      <c r="V38" s="352"/>
      <c r="W38" s="353"/>
      <c r="X38" s="338"/>
      <c r="Y38" s="149" t="s">
        <v>474</v>
      </c>
      <c r="Z38" s="150" t="s">
        <v>475</v>
      </c>
      <c r="AA38" s="340"/>
      <c r="AB38" s="151" t="s">
        <v>476</v>
      </c>
      <c r="AC38" s="152" t="s">
        <v>477</v>
      </c>
      <c r="AD38" s="361"/>
      <c r="AE38" s="146"/>
      <c r="AH38" s="114"/>
      <c r="AI38" s="114"/>
      <c r="AK38" s="125" t="s">
        <v>406</v>
      </c>
      <c r="AL38" s="125" t="s">
        <v>453</v>
      </c>
      <c r="AM38" s="114"/>
    </row>
    <row r="39" spans="2:39" x14ac:dyDescent="0.15">
      <c r="B39" s="143"/>
      <c r="C39" s="153" t="s">
        <v>283</v>
      </c>
      <c r="D39" s="261">
        <f ca="1">SUMIF('1.経年データ（学部単位）'!A:A,D38,'1.経年データ（学部単位）'!B:B)</f>
        <v>516</v>
      </c>
      <c r="E39" s="261">
        <f ca="1">SUMIF('1.経年データ（学部単位）'!A:A,E38,'1.経年データ（学部単位）'!B:B)</f>
        <v>505</v>
      </c>
      <c r="F39" s="261">
        <f ca="1">SUMIF('1.経年データ（学部単位）'!A:A,F38,'1.経年データ（学部単位）'!B:B)</f>
        <v>526</v>
      </c>
      <c r="G39" s="261">
        <f ca="1">SUMIF('1.経年データ（学部単位）'!A:A,G38,'1.経年データ（学部単位）'!B:B)</f>
        <v>544</v>
      </c>
      <c r="H39" s="261">
        <f ca="1">SUMIF('1.経年データ（学部単位）'!A:A,H38,'1.経年データ（学部単位）'!B:B)</f>
        <v>574</v>
      </c>
      <c r="I39" s="274">
        <f ca="1">AVERAGE(D39:H39)</f>
        <v>533</v>
      </c>
      <c r="J39" s="275">
        <f ca="1">I39*0.97</f>
        <v>517.01</v>
      </c>
      <c r="K39" s="275">
        <f ca="1">I39*1.03</f>
        <v>548.99</v>
      </c>
      <c r="L39" s="276" t="str">
        <f ca="1">IF(AND(D39&gt;I39*0.97,D39&lt;I39*1.03),"○","×")</f>
        <v>×</v>
      </c>
      <c r="M39" s="276" t="str">
        <f ca="1">IF(AND(E39&gt;I39*0.97,E39&lt;I39*1.03),"○","×")</f>
        <v>×</v>
      </c>
      <c r="N39" s="276" t="str">
        <f ca="1">IF(AND(F39&gt;I39*0.97,F39&lt;I39*1.03),"○","×")</f>
        <v>○</v>
      </c>
      <c r="O39" s="276" t="str">
        <f ca="1">IF(AND(G39&gt;I39*0.97,G39&lt;I39*1.03),"○","×")</f>
        <v>○</v>
      </c>
      <c r="P39" s="276" t="str">
        <f ca="1">IF(AND(H39&gt;I39*0.97,H39&lt;I39*1.03),"○","×")</f>
        <v>×</v>
      </c>
      <c r="Q39" s="154" t="str">
        <f ca="1">IF(COUNTIF(L39:P39,"○")=5,"同程度","―")</f>
        <v>―</v>
      </c>
      <c r="R39" s="148" t="str">
        <f t="shared" ref="R39:U42" ca="1" si="5">IF(E39-D39&gt;0,"↑",IF(E39-D39&lt;0,"↓","－"))</f>
        <v>↓</v>
      </c>
      <c r="S39" s="119" t="str">
        <f t="shared" ca="1" si="5"/>
        <v>↑</v>
      </c>
      <c r="T39" s="119" t="str">
        <f t="shared" ca="1" si="5"/>
        <v>↑</v>
      </c>
      <c r="U39" s="119" t="str">
        <f t="shared" ca="1" si="5"/>
        <v>↑</v>
      </c>
      <c r="V39" s="119" t="str">
        <f ca="1">R39&amp;S39&amp;T39&amp;U39</f>
        <v>↓↑↑↑</v>
      </c>
      <c r="W39" s="158" t="str" cm="1">
        <f t="array" aca="1" ref="W39" ca="1">INDEX($AL$2:$AL$82,MATCH(V39,$AK$2:$AK$82,0),0)</f>
        <v>増加傾向⤴</v>
      </c>
      <c r="X39" s="156" t="str">
        <f ca="1">IF(F39-D39&gt;0,"↑",IF(F39-D39&lt;0,"↓","－"))</f>
        <v>↑</v>
      </c>
      <c r="Y39" s="157" t="str">
        <f ca="1">IF(V39="↓↑↓↓",IF(X39="↓","減少傾向","×"),"判定外")</f>
        <v>判定外</v>
      </c>
      <c r="Z39" s="158" t="str">
        <f ca="1">IF(V39="↑↓↑↑",IF(X39="↑","増加傾向","×"),"判定外")</f>
        <v>判定外</v>
      </c>
      <c r="AA39" s="159" t="str">
        <f ca="1">IF(G39-E39&gt;0,"↑",IF(G39-E39&lt;0,"↓","－"))</f>
        <v>↑</v>
      </c>
      <c r="AB39" s="157" t="str">
        <f ca="1">IF(V39="↓↓↑↓",IF(AA39="↓","減少傾向","×"),"判定外")</f>
        <v>判定外</v>
      </c>
      <c r="AC39" s="158" t="str">
        <f ca="1">IF(V39="↑↑↓↑",IF(AA39="↑","増加傾向","×"),"判定外")</f>
        <v>判定外</v>
      </c>
      <c r="AD39" s="160"/>
      <c r="AE39" s="146"/>
      <c r="AK39" s="125" t="s">
        <v>407</v>
      </c>
      <c r="AL39" s="125" t="s">
        <v>453</v>
      </c>
    </row>
    <row r="40" spans="2:39" x14ac:dyDescent="0.15">
      <c r="B40" s="143"/>
      <c r="C40" s="153" t="s">
        <v>284</v>
      </c>
      <c r="D40" s="290">
        <f ca="1">SUMIF('1.経年データ（学部単位）'!A:A,D38,'1.経年データ（学部単位）'!C:C)</f>
        <v>752</v>
      </c>
      <c r="E40" s="290">
        <f ca="1">SUMIF('1.経年データ（学部単位）'!A:A,E38,'1.経年データ（学部単位）'!C:C)</f>
        <v>724</v>
      </c>
      <c r="F40" s="290">
        <f ca="1">SUMIF('1.経年データ（学部単位）'!A:A,F38,'1.経年データ（学部単位）'!C:C)</f>
        <v>728</v>
      </c>
      <c r="G40" s="290">
        <f ca="1">SUMIF('1.経年データ（学部単位）'!A:A,G38,'1.経年データ（学部単位）'!C:C)</f>
        <v>681</v>
      </c>
      <c r="H40" s="290">
        <f ca="1">SUMIF('1.経年データ（学部単位）'!A:A,H38,'1.経年データ（学部単位）'!C:C)</f>
        <v>650</v>
      </c>
      <c r="I40" s="274">
        <f ca="1">AVERAGE(D40:H40)</f>
        <v>707</v>
      </c>
      <c r="J40" s="275">
        <f ca="1">I40*0.97</f>
        <v>685.79</v>
      </c>
      <c r="K40" s="275">
        <f ca="1">I40*1.03</f>
        <v>728.21</v>
      </c>
      <c r="L40" s="276" t="str">
        <f ca="1">IF(AND(D40&gt;I40*0.97,D40&lt;I40*1.03),"○","×")</f>
        <v>×</v>
      </c>
      <c r="M40" s="276" t="str">
        <f ca="1">IF(AND(E40&gt;I40*0.97,E40&lt;I40*1.03),"○","×")</f>
        <v>○</v>
      </c>
      <c r="N40" s="276" t="str">
        <f ca="1">IF(AND(F40&gt;I40*0.97,F40&lt;I40*1.03),"○","×")</f>
        <v>○</v>
      </c>
      <c r="O40" s="276" t="str">
        <f ca="1">IF(AND(G40&gt;I40*0.97,G40&lt;I40*1.03),"○","×")</f>
        <v>×</v>
      </c>
      <c r="P40" s="276" t="str">
        <f ca="1">IF(AND(H40&gt;I40*0.97,H40&lt;I40*1.03),"○","×")</f>
        <v>×</v>
      </c>
      <c r="Q40" s="154" t="str">
        <f ca="1">IF(COUNTIF(L40:P40,"○")=5,"同程度","―")</f>
        <v>―</v>
      </c>
      <c r="R40" s="148" t="str">
        <f t="shared" ca="1" si="5"/>
        <v>↓</v>
      </c>
      <c r="S40" s="119" t="str">
        <f t="shared" ca="1" si="5"/>
        <v>↑</v>
      </c>
      <c r="T40" s="119" t="str">
        <f t="shared" ca="1" si="5"/>
        <v>↓</v>
      </c>
      <c r="U40" s="119" t="str">
        <f t="shared" ca="1" si="5"/>
        <v>↓</v>
      </c>
      <c r="V40" s="119" t="str">
        <f ca="1">R40&amp;S40&amp;T40&amp;U40</f>
        <v>↓↑↓↓</v>
      </c>
      <c r="W40" s="158" t="str" cm="1">
        <f t="array" aca="1" ref="W40" ca="1">INDEX($AL$2:$AL$82,MATCH(V40,$AK$2:$AK$82,0),0)</f>
        <v>年度により増減</v>
      </c>
      <c r="X40" s="156" t="str">
        <f ca="1">IF(F40-D40&gt;0,"↑",IF(F40-D40&lt;0,"↓","－"))</f>
        <v>↓</v>
      </c>
      <c r="Y40" s="157" t="str">
        <f ca="1">IF(V40="↓↑↓↓",IF(X40="↓","減少傾向","×"),"判定外")</f>
        <v>減少傾向</v>
      </c>
      <c r="Z40" s="158" t="str">
        <f ca="1">IF(V40="↑↓↑↑",IF(X40="↑","増加傾向","×"),"判定外")</f>
        <v>判定外</v>
      </c>
      <c r="AA40" s="159" t="str">
        <f ca="1">IF(G40-E40&gt;0,"↑",IF(G40-E40&lt;0,"↓","－"))</f>
        <v>↓</v>
      </c>
      <c r="AB40" s="157" t="str">
        <f ca="1">IF(V40="↓↓↑↓",IF(AA40="↓","減少傾向","×"),"判定外")</f>
        <v>判定外</v>
      </c>
      <c r="AC40" s="158" t="str">
        <f ca="1">IF(V40="↑↑↓↑",IF(AA40="↑","増加傾向","×"),"判定外")</f>
        <v>判定外</v>
      </c>
      <c r="AD40" s="160"/>
      <c r="AE40" s="146"/>
      <c r="AK40" s="125" t="s">
        <v>408</v>
      </c>
      <c r="AL40" s="125" t="s">
        <v>453</v>
      </c>
    </row>
    <row r="41" spans="2:39" x14ac:dyDescent="0.15">
      <c r="B41" s="143"/>
      <c r="C41" s="153" t="s">
        <v>344</v>
      </c>
      <c r="D41" s="261">
        <f ca="1">SUM(D39:D40)</f>
        <v>1268</v>
      </c>
      <c r="E41" s="261">
        <f ca="1">SUM(E39:E40)</f>
        <v>1229</v>
      </c>
      <c r="F41" s="261">
        <f ca="1">SUM(F39:F40)</f>
        <v>1254</v>
      </c>
      <c r="G41" s="261">
        <f ca="1">SUM(G39:G40)</f>
        <v>1225</v>
      </c>
      <c r="H41" s="261">
        <f ca="1">SUM(H39:H40)</f>
        <v>1224</v>
      </c>
      <c r="I41" s="274">
        <f ca="1">AVERAGE(D41:H41)</f>
        <v>1240</v>
      </c>
      <c r="J41" s="275">
        <f ca="1">I41*0.97</f>
        <v>1202.8</v>
      </c>
      <c r="K41" s="275">
        <f ca="1">I41*1.03</f>
        <v>1277.2</v>
      </c>
      <c r="L41" s="276" t="str">
        <f ca="1">IF(AND(D41&gt;I41*0.97,D41&lt;I41*1.03),"○","×")</f>
        <v>○</v>
      </c>
      <c r="M41" s="276" t="str">
        <f ca="1">IF(AND(E41&gt;I41*0.97,E41&lt;I41*1.03),"○","×")</f>
        <v>○</v>
      </c>
      <c r="N41" s="276" t="str">
        <f ca="1">IF(AND(F41&gt;I41*0.97,F41&lt;I41*1.03),"○","×")</f>
        <v>○</v>
      </c>
      <c r="O41" s="276" t="str">
        <f ca="1">IF(AND(G41&gt;I41*0.97,G41&lt;I41*1.03),"○","×")</f>
        <v>○</v>
      </c>
      <c r="P41" s="276" t="str">
        <f ca="1">IF(AND(H41&gt;I41*0.97,H41&lt;I41*1.03),"○","×")</f>
        <v>○</v>
      </c>
      <c r="Q41" s="154" t="str">
        <f ca="1">IF(COUNTIF(L41:P41,"○")=5,"同程度","―")</f>
        <v>同程度</v>
      </c>
      <c r="R41" s="148" t="str">
        <f t="shared" ca="1" si="5"/>
        <v>↓</v>
      </c>
      <c r="S41" s="119" t="str">
        <f t="shared" ca="1" si="5"/>
        <v>↑</v>
      </c>
      <c r="T41" s="119" t="str">
        <f t="shared" ca="1" si="5"/>
        <v>↓</v>
      </c>
      <c r="U41" s="119" t="str">
        <f t="shared" ca="1" si="5"/>
        <v>↓</v>
      </c>
      <c r="V41" s="119" t="str">
        <f ca="1">R41&amp;S41&amp;T41&amp;U41</f>
        <v>↓↑↓↓</v>
      </c>
      <c r="W41" s="158" t="str" cm="1">
        <f t="array" aca="1" ref="W41" ca="1">INDEX($AL$2:$AL$82,MATCH(V41,$AK$2:$AK$82,0),0)</f>
        <v>年度により増減</v>
      </c>
      <c r="X41" s="156" t="str">
        <f ca="1">IF(F41-D41&gt;0,"↑",IF(F41-D41&lt;0,"↓","－"))</f>
        <v>↓</v>
      </c>
      <c r="Y41" s="157" t="str">
        <f ca="1">IF(V41="↓↑↓↓",IF(X41="↓","減少傾向","×"),"判定外")</f>
        <v>減少傾向</v>
      </c>
      <c r="Z41" s="158" t="str">
        <f ca="1">IF(V41="↑↓↑↑",IF(X41="↑","増加傾向","×"),"判定外")</f>
        <v>判定外</v>
      </c>
      <c r="AA41" s="159" t="str">
        <f ca="1">IF(G41-E41&gt;0,"↑",IF(G41-E41&lt;0,"↓","－"))</f>
        <v>↓</v>
      </c>
      <c r="AB41" s="157" t="str">
        <f ca="1">IF(V41="↓↓↑↓",IF(AA41="↓","減少傾向","×"),"判定外")</f>
        <v>判定外</v>
      </c>
      <c r="AC41" s="158" t="str">
        <f ca="1">IF(V41="↑↑↓↑",IF(AA41="↑","増加傾向","×"),"判定外")</f>
        <v>判定外</v>
      </c>
      <c r="AD41" s="161" t="s">
        <v>364</v>
      </c>
      <c r="AE41" s="146"/>
      <c r="AK41" s="125" t="s">
        <v>409</v>
      </c>
      <c r="AL41" s="125" t="s">
        <v>459</v>
      </c>
    </row>
    <row r="42" spans="2:39" ht="27.75" thickBot="1" x14ac:dyDescent="0.2">
      <c r="B42" s="143"/>
      <c r="C42" s="187" t="s">
        <v>346</v>
      </c>
      <c r="D42" s="162">
        <f ca="1">ROUND(D40/D41,3)</f>
        <v>0.59299999999999997</v>
      </c>
      <c r="E42" s="162">
        <f ca="1">ROUND(E40/E41,3)</f>
        <v>0.58899999999999997</v>
      </c>
      <c r="F42" s="162">
        <f ca="1">ROUND(F40/F41,3)</f>
        <v>0.58099999999999996</v>
      </c>
      <c r="G42" s="162">
        <f ca="1">ROUND(G40/G41,3)</f>
        <v>0.55600000000000005</v>
      </c>
      <c r="H42" s="162">
        <f ca="1">ROUND(H40/H41,3)</f>
        <v>0.53100000000000003</v>
      </c>
      <c r="I42" s="163">
        <f ca="1">AVERAGE(D42:H42)</f>
        <v>0.57000000000000006</v>
      </c>
      <c r="J42" s="164">
        <f ca="1">I42-0.03</f>
        <v>0.54</v>
      </c>
      <c r="K42" s="164">
        <f ca="1">I42+0.03</f>
        <v>0.60000000000000009</v>
      </c>
      <c r="L42" s="277" t="str">
        <f ca="1">IF(AND(D42&gt;I42-0.03,D42&lt;I42+0.03),"○","×")</f>
        <v>○</v>
      </c>
      <c r="M42" s="277" t="str">
        <f ca="1">IF(AND(E42&gt;I42-0.03,E42&lt;I42+0.03),"○","×")</f>
        <v>○</v>
      </c>
      <c r="N42" s="277" t="str">
        <f ca="1">IF(AND(F42&gt;I42-0.03,F42&lt;I42+0.03),"○","×")</f>
        <v>○</v>
      </c>
      <c r="O42" s="277" t="str">
        <f ca="1">IF(AND(G42&gt;I42-0.03,G42&lt;I42+0.03),"○","×")</f>
        <v>○</v>
      </c>
      <c r="P42" s="277" t="str">
        <f ca="1">IF(AND(H42&gt;I42-0.03,H42&lt;I42+0.03),"○","×")</f>
        <v>×</v>
      </c>
      <c r="Q42" s="165" t="str">
        <f ca="1">IF(COUNTIF(L42:P42,"○")=5,"同程度","―")</f>
        <v>―</v>
      </c>
      <c r="R42" s="166" t="str">
        <f t="shared" ca="1" si="5"/>
        <v>↓</v>
      </c>
      <c r="S42" s="133" t="str">
        <f t="shared" ca="1" si="5"/>
        <v>↓</v>
      </c>
      <c r="T42" s="133" t="str">
        <f t="shared" ca="1" si="5"/>
        <v>↓</v>
      </c>
      <c r="U42" s="133" t="str">
        <f t="shared" ca="1" si="5"/>
        <v>↓</v>
      </c>
      <c r="V42" s="133" t="str">
        <f ca="1">R42&amp;S42&amp;T42&amp;U42</f>
        <v>↓↓↓↓</v>
      </c>
      <c r="W42" s="170" t="str" cm="1">
        <f t="array" aca="1" ref="W42" ca="1">INDEX($AL$2:$AL$82,MATCH(V42,$AK$2:$AK$82,0),0)</f>
        <v>減少傾向⤵</v>
      </c>
      <c r="X42" s="168" t="str">
        <f ca="1">IF(F42-D42&gt;0,"↑",IF(F42-D42&lt;0,"↓","－"))</f>
        <v>↓</v>
      </c>
      <c r="Y42" s="169" t="str">
        <f ca="1">IF(V42="↓↑↓↓",IF(X42="↓","減少傾向","×"),"判定外")</f>
        <v>判定外</v>
      </c>
      <c r="Z42" s="170" t="str">
        <f ca="1">IF(V42="↑↓↑↑",IF(X42="↑","増加傾向","×"),"判定外")</f>
        <v>判定外</v>
      </c>
      <c r="AA42" s="171" t="str">
        <f ca="1">IF(G42-E42&gt;0,"↑",IF(G42-E42&lt;0,"↓","－"))</f>
        <v>↓</v>
      </c>
      <c r="AB42" s="169" t="str">
        <f ca="1">IF(V42="↓↓↑↓",IF(AA42="↓","減少傾向","×"),"判定外")</f>
        <v>判定外</v>
      </c>
      <c r="AC42" s="170" t="str">
        <f ca="1">IF(V42="↑↑↓↑",IF(AA42="↑","増加傾向","×"),"判定外")</f>
        <v>判定外</v>
      </c>
      <c r="AD42" s="172" t="s">
        <v>287</v>
      </c>
      <c r="AE42" s="146"/>
      <c r="AK42" s="125" t="s">
        <v>410</v>
      </c>
      <c r="AL42" s="125" t="s">
        <v>455</v>
      </c>
    </row>
    <row r="43" spans="2:39" ht="14.25" thickBot="1" x14ac:dyDescent="0.2">
      <c r="B43" s="143"/>
      <c r="C43" s="144"/>
      <c r="D43" s="270"/>
      <c r="E43" s="270"/>
      <c r="F43" s="270"/>
      <c r="G43" s="270"/>
      <c r="H43" s="270"/>
      <c r="I43" s="278"/>
      <c r="J43" s="278"/>
      <c r="K43" s="278"/>
      <c r="L43" s="279"/>
      <c r="M43" s="279"/>
      <c r="N43" s="279"/>
      <c r="O43" s="279"/>
      <c r="P43" s="279"/>
      <c r="Q43" s="174"/>
      <c r="R43" s="174"/>
      <c r="S43" s="174"/>
      <c r="T43" s="174"/>
      <c r="U43" s="174"/>
      <c r="V43" s="174"/>
      <c r="W43" s="173"/>
      <c r="X43" s="174"/>
      <c r="Y43" s="173"/>
      <c r="Z43" s="173"/>
      <c r="AA43" s="174"/>
      <c r="AB43" s="173"/>
      <c r="AC43" s="173"/>
      <c r="AD43" s="175"/>
      <c r="AE43" s="146"/>
      <c r="AK43" s="125" t="s">
        <v>411</v>
      </c>
      <c r="AL43" s="125" t="s">
        <v>455</v>
      </c>
    </row>
    <row r="44" spans="2:39" x14ac:dyDescent="0.15">
      <c r="B44" s="143"/>
      <c r="C44" s="144"/>
      <c r="D44" s="270"/>
      <c r="E44" s="270"/>
      <c r="F44" s="270"/>
      <c r="G44" s="270"/>
      <c r="H44" s="270"/>
      <c r="I44" s="343" t="s">
        <v>368</v>
      </c>
      <c r="J44" s="344"/>
      <c r="K44" s="344"/>
      <c r="L44" s="345"/>
      <c r="M44" s="345"/>
      <c r="N44" s="345"/>
      <c r="O44" s="345"/>
      <c r="P44" s="345"/>
      <c r="Q44" s="346" t="s">
        <v>366</v>
      </c>
      <c r="R44" s="348" t="s">
        <v>369</v>
      </c>
      <c r="S44" s="349"/>
      <c r="T44" s="349"/>
      <c r="U44" s="349"/>
      <c r="V44" s="350" t="s">
        <v>367</v>
      </c>
      <c r="W44" s="351"/>
      <c r="X44" s="337" t="s">
        <v>468</v>
      </c>
      <c r="Y44" s="341" t="s">
        <v>472</v>
      </c>
      <c r="Z44" s="342"/>
      <c r="AA44" s="339" t="s">
        <v>469</v>
      </c>
      <c r="AB44" s="341" t="s">
        <v>473</v>
      </c>
      <c r="AC44" s="342"/>
      <c r="AD44" s="360" t="s">
        <v>456</v>
      </c>
      <c r="AE44" s="146"/>
      <c r="AK44" s="125" t="s">
        <v>412</v>
      </c>
      <c r="AL44" s="125" t="s">
        <v>459</v>
      </c>
    </row>
    <row r="45" spans="2:39" x14ac:dyDescent="0.15">
      <c r="B45" s="143"/>
      <c r="C45" s="187" t="s">
        <v>328</v>
      </c>
      <c r="D45" s="269" t="str">
        <f ca="1">Q1</f>
        <v>R1</v>
      </c>
      <c r="E45" s="269" t="str">
        <f ca="1">R1</f>
        <v>R2</v>
      </c>
      <c r="F45" s="269" t="str">
        <f ca="1">S1</f>
        <v>R3</v>
      </c>
      <c r="G45" s="269" t="str">
        <f ca="1">T1</f>
        <v>R4</v>
      </c>
      <c r="H45" s="269" t="str">
        <f ca="1">U1</f>
        <v>R5</v>
      </c>
      <c r="I45" s="272" t="s">
        <v>365</v>
      </c>
      <c r="J45" s="273">
        <v>-0.03</v>
      </c>
      <c r="K45" s="273">
        <v>0.03</v>
      </c>
      <c r="L45" s="269" t="str">
        <f ca="1">Q1</f>
        <v>R1</v>
      </c>
      <c r="M45" s="269" t="str">
        <f ca="1">R1</f>
        <v>R2</v>
      </c>
      <c r="N45" s="269" t="str">
        <f ca="1">S1</f>
        <v>R3</v>
      </c>
      <c r="O45" s="269" t="str">
        <f ca="1">T1</f>
        <v>R4</v>
      </c>
      <c r="P45" s="269" t="str">
        <f ca="1">U1</f>
        <v>R5</v>
      </c>
      <c r="Q45" s="347"/>
      <c r="R45" s="148" t="s">
        <v>462</v>
      </c>
      <c r="S45" s="119" t="s">
        <v>463</v>
      </c>
      <c r="T45" s="119" t="s">
        <v>464</v>
      </c>
      <c r="U45" s="119" t="s">
        <v>465</v>
      </c>
      <c r="V45" s="352"/>
      <c r="W45" s="353"/>
      <c r="X45" s="338"/>
      <c r="Y45" s="149" t="s">
        <v>474</v>
      </c>
      <c r="Z45" s="150" t="s">
        <v>475</v>
      </c>
      <c r="AA45" s="340"/>
      <c r="AB45" s="151" t="s">
        <v>476</v>
      </c>
      <c r="AC45" s="152" t="s">
        <v>477</v>
      </c>
      <c r="AD45" s="361"/>
      <c r="AE45" s="146"/>
      <c r="AK45" s="125" t="s">
        <v>413</v>
      </c>
      <c r="AL45" s="125" t="s">
        <v>455</v>
      </c>
    </row>
    <row r="46" spans="2:39" x14ac:dyDescent="0.15">
      <c r="B46" s="143"/>
      <c r="C46" s="153" t="s">
        <v>283</v>
      </c>
      <c r="D46" s="261">
        <f ca="1">SUMIF('1.経年データ（学部単位）'!A:A,D38,'1.経年データ（学部単位）'!D:D)</f>
        <v>287</v>
      </c>
      <c r="E46" s="261">
        <f ca="1">SUMIF('1.経年データ（学部単位）'!A:A,E38,'1.経年データ（学部単位）'!D:D)</f>
        <v>285</v>
      </c>
      <c r="F46" s="261">
        <f ca="1">SUMIF('1.経年データ（学部単位）'!A:A,F38,'1.経年データ（学部単位）'!D:D)</f>
        <v>282</v>
      </c>
      <c r="G46" s="261">
        <f ca="1">SUMIF('1.経年データ（学部単位）'!A:A,G38,'1.経年データ（学部単位）'!D:D)</f>
        <v>271</v>
      </c>
      <c r="H46" s="261">
        <f ca="1">SUMIF('1.経年データ（学部単位）'!A:A,H38,'1.経年データ（学部単位）'!D:D)</f>
        <v>276</v>
      </c>
      <c r="I46" s="274">
        <f ca="1">AVERAGE(D46:H46)</f>
        <v>280.2</v>
      </c>
      <c r="J46" s="275">
        <f ca="1">I46*0.97</f>
        <v>271.79399999999998</v>
      </c>
      <c r="K46" s="275">
        <f ca="1">I46*1.03</f>
        <v>288.60599999999999</v>
      </c>
      <c r="L46" s="276" t="str">
        <f ca="1">IF(AND(D46&gt;I46*0.97,D46&lt;I46*1.03),"○","×")</f>
        <v>○</v>
      </c>
      <c r="M46" s="276" t="str">
        <f ca="1">IF(AND(E46&gt;I46*0.97,E46&lt;I46*1.03),"○","×")</f>
        <v>○</v>
      </c>
      <c r="N46" s="276" t="str">
        <f ca="1">IF(AND(F46&gt;I46*0.97,F46&lt;I46*1.03),"○","×")</f>
        <v>○</v>
      </c>
      <c r="O46" s="276" t="str">
        <f ca="1">IF(AND(G46&gt;I46*0.97,G46&lt;I46*1.03),"○","×")</f>
        <v>×</v>
      </c>
      <c r="P46" s="276" t="str">
        <f ca="1">IF(AND(H46&gt;I46*0.97,H46&lt;I46*1.03),"○","×")</f>
        <v>○</v>
      </c>
      <c r="Q46" s="154" t="str">
        <f ca="1">IF(COUNTIF(L46:P46,"○")=5,"同程度","―")</f>
        <v>―</v>
      </c>
      <c r="R46" s="148" t="str">
        <f t="shared" ref="R46:U49" ca="1" si="6">IF(E46-D46&gt;0,"↑",IF(E46-D46&lt;0,"↓","－"))</f>
        <v>↓</v>
      </c>
      <c r="S46" s="119" t="str">
        <f t="shared" ca="1" si="6"/>
        <v>↓</v>
      </c>
      <c r="T46" s="119" t="str">
        <f t="shared" ca="1" si="6"/>
        <v>↓</v>
      </c>
      <c r="U46" s="119" t="str">
        <f t="shared" ca="1" si="6"/>
        <v>↑</v>
      </c>
      <c r="V46" s="119" t="str">
        <f ca="1">R46&amp;S46&amp;T46&amp;U46</f>
        <v>↓↓↓↑</v>
      </c>
      <c r="W46" s="158" t="str" cm="1">
        <f t="array" aca="1" ref="W46" ca="1">INDEX($AL$2:$AL$82,MATCH(V46,$AK$2:$AK$82,0),0)</f>
        <v>最新年度のみ増加</v>
      </c>
      <c r="X46" s="156" t="str">
        <f ca="1">IF(F46-D46&gt;0,"↑",IF(F46-D46&lt;0,"↓","－"))</f>
        <v>↓</v>
      </c>
      <c r="Y46" s="157" t="str">
        <f ca="1">IF(V46="↓↑↓↓",IF(X46="↓","減少傾向","×"),"判定外")</f>
        <v>判定外</v>
      </c>
      <c r="Z46" s="158" t="str">
        <f ca="1">IF(V46="↑↓↑↑",IF(X46="↑","増加傾向","×"),"判定外")</f>
        <v>判定外</v>
      </c>
      <c r="AA46" s="159" t="str">
        <f ca="1">IF(G46-E46&gt;0,"↑",IF(G46-E46&lt;0,"↓","－"))</f>
        <v>↓</v>
      </c>
      <c r="AB46" s="157" t="str">
        <f ca="1">IF(V46="↓↓↑↓",IF(AA46="↓","減少傾向","×"),"判定外")</f>
        <v>判定外</v>
      </c>
      <c r="AC46" s="158" t="str">
        <f ca="1">IF(V46="↑↑↓↑",IF(AA46="↑","増加傾向","×"),"判定外")</f>
        <v>判定外</v>
      </c>
      <c r="AD46" s="160"/>
      <c r="AE46" s="146"/>
      <c r="AK46" s="125" t="s">
        <v>414</v>
      </c>
      <c r="AL46" s="125" t="s">
        <v>455</v>
      </c>
    </row>
    <row r="47" spans="2:39" x14ac:dyDescent="0.15">
      <c r="B47" s="143"/>
      <c r="C47" s="153" t="s">
        <v>284</v>
      </c>
      <c r="D47" s="290">
        <f ca="1">SUMIF('1.経年データ（学部単位）'!A:A,D38,'1.経年データ（学部単位）'!E:E)</f>
        <v>270</v>
      </c>
      <c r="E47" s="290">
        <f ca="1">SUMIF('1.経年データ（学部単位）'!A:A,E38,'1.経年データ（学部単位）'!E:E)</f>
        <v>279</v>
      </c>
      <c r="F47" s="290">
        <f ca="1">SUMIF('1.経年データ（学部単位）'!A:A,F38,'1.経年データ（学部単位）'!E:E)</f>
        <v>276</v>
      </c>
      <c r="G47" s="290">
        <f ca="1">SUMIF('1.経年データ（学部単位）'!A:A,G38,'1.経年データ（学部単位）'!E:E)</f>
        <v>288</v>
      </c>
      <c r="H47" s="290">
        <f ca="1">SUMIF('1.経年データ（学部単位）'!A:A,H38,'1.経年データ（学部単位）'!E:E)</f>
        <v>281</v>
      </c>
      <c r="I47" s="274">
        <f ca="1">AVERAGE(D47:H47)</f>
        <v>278.8</v>
      </c>
      <c r="J47" s="275">
        <f ca="1">I47*0.97</f>
        <v>270.43599999999998</v>
      </c>
      <c r="K47" s="275">
        <f ca="1">I47*1.03</f>
        <v>287.16400000000004</v>
      </c>
      <c r="L47" s="276" t="str">
        <f ca="1">IF(AND(D47&gt;I47*0.97,D47&lt;I47*1.03),"○","×")</f>
        <v>×</v>
      </c>
      <c r="M47" s="276" t="str">
        <f ca="1">IF(AND(E47&gt;I47*0.97,E47&lt;I47*1.03),"○","×")</f>
        <v>○</v>
      </c>
      <c r="N47" s="276" t="str">
        <f ca="1">IF(AND(F47&gt;I47*0.97,F47&lt;I47*1.03),"○","×")</f>
        <v>○</v>
      </c>
      <c r="O47" s="276" t="str">
        <f ca="1">IF(AND(G47&gt;I47*0.97,G47&lt;I47*1.03),"○","×")</f>
        <v>×</v>
      </c>
      <c r="P47" s="276" t="str">
        <f ca="1">IF(AND(H47&gt;I47*0.97,H47&lt;I47*1.03),"○","×")</f>
        <v>○</v>
      </c>
      <c r="Q47" s="154" t="str">
        <f ca="1">IF(COUNTIF(L47:P47,"○")=5,"同程度","―")</f>
        <v>―</v>
      </c>
      <c r="R47" s="148" t="str">
        <f t="shared" ca="1" si="6"/>
        <v>↑</v>
      </c>
      <c r="S47" s="119" t="str">
        <f t="shared" ca="1" si="6"/>
        <v>↓</v>
      </c>
      <c r="T47" s="119" t="str">
        <f t="shared" ca="1" si="6"/>
        <v>↑</v>
      </c>
      <c r="U47" s="119" t="str">
        <f t="shared" ca="1" si="6"/>
        <v>↓</v>
      </c>
      <c r="V47" s="119" t="str">
        <f ca="1">R47&amp;S47&amp;T47&amp;U47</f>
        <v>↑↓↑↓</v>
      </c>
      <c r="W47" s="158" t="str" cm="1">
        <f t="array" aca="1" ref="W47" ca="1">INDEX($AL$2:$AL$82,MATCH(V47,$AK$2:$AK$82,0),0)</f>
        <v>隔年で増減</v>
      </c>
      <c r="X47" s="156" t="str">
        <f ca="1">IF(F47-D47&gt;0,"↑",IF(F47-D47&lt;0,"↓","－"))</f>
        <v>↑</v>
      </c>
      <c r="Y47" s="157" t="str">
        <f ca="1">IF(V47="↓↑↓↓",IF(X47="↓","減少傾向","×"),"判定外")</f>
        <v>判定外</v>
      </c>
      <c r="Z47" s="158" t="str">
        <f ca="1">IF(V47="↑↓↑↑",IF(X47="↑","増加傾向","×"),"判定外")</f>
        <v>判定外</v>
      </c>
      <c r="AA47" s="159" t="str">
        <f ca="1">IF(G47-E47&gt;0,"↑",IF(G47-E47&lt;0,"↓","－"))</f>
        <v>↑</v>
      </c>
      <c r="AB47" s="157" t="str">
        <f ca="1">IF(V47="↓↓↑↓",IF(AA47="↓","減少傾向","×"),"判定外")</f>
        <v>判定外</v>
      </c>
      <c r="AC47" s="158" t="str">
        <f ca="1">IF(V47="↑↑↓↑",IF(AA47="↑","増加傾向","×"),"判定外")</f>
        <v>判定外</v>
      </c>
      <c r="AD47" s="160"/>
      <c r="AE47" s="146"/>
      <c r="AK47" s="125" t="s">
        <v>415</v>
      </c>
      <c r="AL47" s="125" t="s">
        <v>286</v>
      </c>
    </row>
    <row r="48" spans="2:39" x14ac:dyDescent="0.15">
      <c r="B48" s="143"/>
      <c r="C48" s="153" t="s">
        <v>344</v>
      </c>
      <c r="D48" s="261">
        <f ca="1">SUM(D46:D47)</f>
        <v>557</v>
      </c>
      <c r="E48" s="261">
        <f ca="1">SUM(E46:E47)</f>
        <v>564</v>
      </c>
      <c r="F48" s="261">
        <f ca="1">SUM(F46:F47)</f>
        <v>558</v>
      </c>
      <c r="G48" s="261">
        <f ca="1">SUM(G46:G47)</f>
        <v>559</v>
      </c>
      <c r="H48" s="261">
        <f ca="1">SUM(H46:H47)</f>
        <v>557</v>
      </c>
      <c r="I48" s="274">
        <f ca="1">AVERAGE(D48:H48)</f>
        <v>559</v>
      </c>
      <c r="J48" s="275">
        <f ca="1">I48*0.97</f>
        <v>542.23</v>
      </c>
      <c r="K48" s="275">
        <f ca="1">I48*1.03</f>
        <v>575.77</v>
      </c>
      <c r="L48" s="276" t="str">
        <f ca="1">IF(AND(D48&gt;I48*0.97,D48&lt;I48*1.03),"○","×")</f>
        <v>○</v>
      </c>
      <c r="M48" s="276" t="str">
        <f ca="1">IF(AND(E48&gt;I48*0.97,E48&lt;I48*1.03),"○","×")</f>
        <v>○</v>
      </c>
      <c r="N48" s="276" t="str">
        <f ca="1">IF(AND(F48&gt;I48*0.97,F48&lt;I48*1.03),"○","×")</f>
        <v>○</v>
      </c>
      <c r="O48" s="276" t="str">
        <f ca="1">IF(AND(G48&gt;I48*0.97,G48&lt;I48*1.03),"○","×")</f>
        <v>○</v>
      </c>
      <c r="P48" s="276" t="str">
        <f ca="1">IF(AND(H48&gt;I48*0.97,H48&lt;I48*1.03),"○","×")</f>
        <v>○</v>
      </c>
      <c r="Q48" s="154" t="str">
        <f ca="1">IF(COUNTIF(L48:P48,"○")=5,"同程度","―")</f>
        <v>同程度</v>
      </c>
      <c r="R48" s="148" t="str">
        <f t="shared" ca="1" si="6"/>
        <v>↑</v>
      </c>
      <c r="S48" s="119" t="str">
        <f t="shared" ca="1" si="6"/>
        <v>↓</v>
      </c>
      <c r="T48" s="119" t="str">
        <f t="shared" ca="1" si="6"/>
        <v>↑</v>
      </c>
      <c r="U48" s="119" t="str">
        <f t="shared" ca="1" si="6"/>
        <v>↓</v>
      </c>
      <c r="V48" s="119" t="str">
        <f ca="1">R48&amp;S48&amp;T48&amp;U48</f>
        <v>↑↓↑↓</v>
      </c>
      <c r="W48" s="158" t="str" cm="1">
        <f t="array" aca="1" ref="W48" ca="1">INDEX($AL$2:$AL$82,MATCH(V48,$AK$2:$AK$82,0),0)</f>
        <v>隔年で増減</v>
      </c>
      <c r="X48" s="156" t="str">
        <f ca="1">IF(F48-D48&gt;0,"↑",IF(F48-D48&lt;0,"↓","－"))</f>
        <v>↑</v>
      </c>
      <c r="Y48" s="157" t="str">
        <f ca="1">IF(V48="↓↑↓↓",IF(X48="↓","減少傾向","×"),"判定外")</f>
        <v>判定外</v>
      </c>
      <c r="Z48" s="158" t="str">
        <f ca="1">IF(V48="↑↓↑↑",IF(X48="↑","増加傾向","×"),"判定外")</f>
        <v>判定外</v>
      </c>
      <c r="AA48" s="159" t="str">
        <f ca="1">IF(G48-E48&gt;0,"↑",IF(G48-E48&lt;0,"↓","－"))</f>
        <v>↓</v>
      </c>
      <c r="AB48" s="157" t="str">
        <f ca="1">IF(V48="↓↓↑↓",IF(AA48="↓","減少傾向","×"),"判定外")</f>
        <v>判定外</v>
      </c>
      <c r="AC48" s="158" t="str">
        <f ca="1">IF(V48="↑↑↓↑",IF(AA48="↑","増加傾向","×"),"判定外")</f>
        <v>判定外</v>
      </c>
      <c r="AD48" s="161" t="s">
        <v>364</v>
      </c>
      <c r="AE48" s="146"/>
      <c r="AK48" s="125" t="s">
        <v>416</v>
      </c>
      <c r="AL48" s="125" t="s">
        <v>453</v>
      </c>
    </row>
    <row r="49" spans="2:38" ht="27.75" thickBot="1" x14ac:dyDescent="0.2">
      <c r="B49" s="143"/>
      <c r="C49" s="187" t="s">
        <v>346</v>
      </c>
      <c r="D49" s="162">
        <f ca="1">ROUND(D47/D48,3)</f>
        <v>0.48499999999999999</v>
      </c>
      <c r="E49" s="162">
        <f ca="1">ROUND(E47/E48,3)</f>
        <v>0.495</v>
      </c>
      <c r="F49" s="162">
        <f ca="1">ROUND(F47/F48,3)</f>
        <v>0.495</v>
      </c>
      <c r="G49" s="162">
        <f ca="1">ROUND(G47/G48,3)</f>
        <v>0.51500000000000001</v>
      </c>
      <c r="H49" s="162">
        <f ca="1">ROUND(H47/H48,3)</f>
        <v>0.504</v>
      </c>
      <c r="I49" s="163">
        <f ca="1">AVERAGE(D49:H49)</f>
        <v>0.49880000000000002</v>
      </c>
      <c r="J49" s="164">
        <f ca="1">I49-0.03</f>
        <v>0.46879999999999999</v>
      </c>
      <c r="K49" s="164">
        <f ca="1">I49+0.03</f>
        <v>0.52880000000000005</v>
      </c>
      <c r="L49" s="277" t="str">
        <f ca="1">IF(AND(D49&gt;I49-0.03,D49&lt;I49+0.03),"○","×")</f>
        <v>○</v>
      </c>
      <c r="M49" s="277" t="str">
        <f ca="1">IF(AND(E49&gt;I49-0.03,E49&lt;I49+0.03),"○","×")</f>
        <v>○</v>
      </c>
      <c r="N49" s="277" t="str">
        <f ca="1">IF(AND(F49&gt;I49-0.03,F49&lt;I49+0.03),"○","×")</f>
        <v>○</v>
      </c>
      <c r="O49" s="277" t="str">
        <f ca="1">IF(AND(G49&gt;I49-0.03,G49&lt;I49+0.03),"○","×")</f>
        <v>○</v>
      </c>
      <c r="P49" s="277" t="str">
        <f ca="1">IF(AND(H49&gt;I49-0.03,H49&lt;I49+0.03),"○","×")</f>
        <v>○</v>
      </c>
      <c r="Q49" s="165" t="str">
        <f ca="1">IF(COUNTIF(L49:P49,"○")=5,"同程度","―")</f>
        <v>同程度</v>
      </c>
      <c r="R49" s="166" t="str">
        <f t="shared" ca="1" si="6"/>
        <v>↑</v>
      </c>
      <c r="S49" s="133" t="str">
        <f t="shared" ca="1" si="6"/>
        <v>－</v>
      </c>
      <c r="T49" s="133" t="str">
        <f t="shared" ca="1" si="6"/>
        <v>↑</v>
      </c>
      <c r="U49" s="133" t="str">
        <f t="shared" ca="1" si="6"/>
        <v>↓</v>
      </c>
      <c r="V49" s="133" t="str">
        <f ca="1">R49&amp;S49&amp;T49&amp;U49</f>
        <v>↑－↑↓</v>
      </c>
      <c r="W49" s="170" t="str" cm="1">
        <f t="array" aca="1" ref="W49" ca="1">INDEX($AL$2:$AL$82,MATCH(V49,$AK$2:$AK$82,0),0)</f>
        <v>最新年度のみ減少</v>
      </c>
      <c r="X49" s="168" t="str">
        <f ca="1">IF(F49-D49&gt;0,"↑",IF(F49-D49&lt;0,"↓","－"))</f>
        <v>↑</v>
      </c>
      <c r="Y49" s="169" t="str">
        <f ca="1">IF(V49="↓↑↓↓",IF(X49="↓","減少傾向","×"),"判定外")</f>
        <v>判定外</v>
      </c>
      <c r="Z49" s="170" t="str">
        <f ca="1">IF(V49="↑↓↑↑",IF(X49="↑","増加傾向","×"),"判定外")</f>
        <v>判定外</v>
      </c>
      <c r="AA49" s="171" t="str">
        <f ca="1">IF(G49-E49&gt;0,"↑",IF(G49-E49&lt;0,"↓","－"))</f>
        <v>↑</v>
      </c>
      <c r="AB49" s="169" t="str">
        <f ca="1">IF(V49="↓↓↑↓",IF(AA49="↓","減少傾向","×"),"判定外")</f>
        <v>判定外</v>
      </c>
      <c r="AC49" s="170" t="str">
        <f ca="1">IF(V49="↑↑↓↑",IF(AA49="↑","増加傾向","×"),"判定外")</f>
        <v>判定外</v>
      </c>
      <c r="AD49" s="172" t="s">
        <v>364</v>
      </c>
      <c r="AE49" s="146"/>
      <c r="AK49" s="125" t="s">
        <v>417</v>
      </c>
      <c r="AL49" s="125" t="s">
        <v>453</v>
      </c>
    </row>
    <row r="50" spans="2:38" ht="14.25" thickBot="1" x14ac:dyDescent="0.2">
      <c r="B50" s="143"/>
      <c r="C50" s="144"/>
      <c r="D50" s="270"/>
      <c r="E50" s="270"/>
      <c r="F50" s="270"/>
      <c r="G50" s="270"/>
      <c r="H50" s="270"/>
      <c r="I50" s="278"/>
      <c r="J50" s="278"/>
      <c r="K50" s="278"/>
      <c r="L50" s="279"/>
      <c r="M50" s="279"/>
      <c r="N50" s="279"/>
      <c r="O50" s="279"/>
      <c r="P50" s="279"/>
      <c r="Q50" s="174"/>
      <c r="R50" s="174"/>
      <c r="S50" s="174"/>
      <c r="T50" s="174"/>
      <c r="U50" s="174"/>
      <c r="V50" s="174"/>
      <c r="W50" s="173"/>
      <c r="X50" s="174"/>
      <c r="Y50" s="173"/>
      <c r="Z50" s="173"/>
      <c r="AA50" s="174"/>
      <c r="AB50" s="173"/>
      <c r="AC50" s="173"/>
      <c r="AD50" s="175"/>
      <c r="AE50" s="146"/>
      <c r="AK50" s="125" t="s">
        <v>418</v>
      </c>
      <c r="AL50" s="125" t="s">
        <v>459</v>
      </c>
    </row>
    <row r="51" spans="2:38" x14ac:dyDescent="0.15">
      <c r="B51" s="143"/>
      <c r="C51" s="144"/>
      <c r="D51" s="270"/>
      <c r="E51" s="270"/>
      <c r="F51" s="270"/>
      <c r="G51" s="270"/>
      <c r="H51" s="270"/>
      <c r="I51" s="354" t="s">
        <v>368</v>
      </c>
      <c r="J51" s="355"/>
      <c r="K51" s="355"/>
      <c r="L51" s="355"/>
      <c r="M51" s="355"/>
      <c r="N51" s="355"/>
      <c r="O51" s="355"/>
      <c r="P51" s="344"/>
      <c r="Q51" s="356" t="s">
        <v>366</v>
      </c>
      <c r="R51" s="348" t="s">
        <v>369</v>
      </c>
      <c r="S51" s="349"/>
      <c r="T51" s="349"/>
      <c r="U51" s="349"/>
      <c r="V51" s="350" t="s">
        <v>367</v>
      </c>
      <c r="W51" s="351"/>
      <c r="X51" s="337" t="s">
        <v>468</v>
      </c>
      <c r="Y51" s="341" t="s">
        <v>472</v>
      </c>
      <c r="Z51" s="342"/>
      <c r="AA51" s="339" t="s">
        <v>469</v>
      </c>
      <c r="AB51" s="341" t="s">
        <v>473</v>
      </c>
      <c r="AC51" s="342"/>
      <c r="AD51" s="360" t="s">
        <v>456</v>
      </c>
      <c r="AE51" s="146"/>
      <c r="AK51" s="125" t="s">
        <v>419</v>
      </c>
      <c r="AL51" s="125" t="s">
        <v>455</v>
      </c>
    </row>
    <row r="52" spans="2:38" ht="27" x14ac:dyDescent="0.15">
      <c r="B52" s="143"/>
      <c r="C52" s="187" t="s">
        <v>329</v>
      </c>
      <c r="D52" s="269" t="str">
        <f ca="1">Q1</f>
        <v>R1</v>
      </c>
      <c r="E52" s="269" t="str">
        <f ca="1">R1</f>
        <v>R2</v>
      </c>
      <c r="F52" s="269" t="str">
        <f ca="1">S1</f>
        <v>R3</v>
      </c>
      <c r="G52" s="269" t="str">
        <f ca="1">T1</f>
        <v>R4</v>
      </c>
      <c r="H52" s="269" t="str">
        <f ca="1">U1</f>
        <v>R5</v>
      </c>
      <c r="I52" s="272" t="s">
        <v>365</v>
      </c>
      <c r="J52" s="273">
        <v>-0.03</v>
      </c>
      <c r="K52" s="273">
        <v>0.03</v>
      </c>
      <c r="L52" s="269" t="str">
        <f ca="1">Q1</f>
        <v>R1</v>
      </c>
      <c r="M52" s="269" t="str">
        <f ca="1">R1</f>
        <v>R2</v>
      </c>
      <c r="N52" s="269" t="str">
        <f ca="1">S1</f>
        <v>R3</v>
      </c>
      <c r="O52" s="269" t="str">
        <f ca="1">T1</f>
        <v>R4</v>
      </c>
      <c r="P52" s="269" t="str">
        <f ca="1">U1</f>
        <v>R5</v>
      </c>
      <c r="Q52" s="357"/>
      <c r="R52" s="148" t="s">
        <v>462</v>
      </c>
      <c r="S52" s="119" t="s">
        <v>463</v>
      </c>
      <c r="T52" s="119" t="s">
        <v>464</v>
      </c>
      <c r="U52" s="119" t="s">
        <v>465</v>
      </c>
      <c r="V52" s="352"/>
      <c r="W52" s="353"/>
      <c r="X52" s="338"/>
      <c r="Y52" s="149" t="s">
        <v>474</v>
      </c>
      <c r="Z52" s="150" t="s">
        <v>475</v>
      </c>
      <c r="AA52" s="340"/>
      <c r="AB52" s="151" t="s">
        <v>476</v>
      </c>
      <c r="AC52" s="152" t="s">
        <v>477</v>
      </c>
      <c r="AD52" s="361"/>
      <c r="AE52" s="146"/>
      <c r="AK52" s="125" t="s">
        <v>420</v>
      </c>
      <c r="AL52" s="125" t="s">
        <v>455</v>
      </c>
    </row>
    <row r="53" spans="2:38" x14ac:dyDescent="0.15">
      <c r="B53" s="143"/>
      <c r="C53" s="153" t="s">
        <v>283</v>
      </c>
      <c r="D53" s="261">
        <f ca="1">SUMIF('1.経年データ（学部単位）'!A:A,D38,'1.経年データ（学部単位）'!F:F)</f>
        <v>825</v>
      </c>
      <c r="E53" s="261">
        <f ca="1">SUMIF('1.経年データ（学部単位）'!A:A,E38,'1.経年データ（学部単位）'!F:F)</f>
        <v>815</v>
      </c>
      <c r="F53" s="261">
        <f ca="1">SUMIF('1.経年データ（学部単位）'!A:A,F38,'1.経年データ（学部単位）'!F:F)</f>
        <v>812</v>
      </c>
      <c r="G53" s="261">
        <f ca="1">SUMIF('1.経年データ（学部単位）'!A:A,G38,'1.経年データ（学部単位）'!F:F)</f>
        <v>804</v>
      </c>
      <c r="H53" s="261">
        <f ca="1">SUMIF('1.経年データ（学部単位）'!A:A,H38,'1.経年データ（学部単位）'!F:F)</f>
        <v>801</v>
      </c>
      <c r="I53" s="274">
        <f ca="1">AVERAGE(D53:H53)</f>
        <v>811.4</v>
      </c>
      <c r="J53" s="275">
        <f ca="1">I53*0.97</f>
        <v>787.05799999999999</v>
      </c>
      <c r="K53" s="275">
        <f ca="1">I53*1.03</f>
        <v>835.74199999999996</v>
      </c>
      <c r="L53" s="276" t="str">
        <f ca="1">IF(AND(D53&gt;I53*0.97,D53&lt;I53*1.03),"○","×")</f>
        <v>○</v>
      </c>
      <c r="M53" s="276" t="str">
        <f ca="1">IF(AND(E53&gt;I53*0.97,E53&lt;I53*1.03),"○","×")</f>
        <v>○</v>
      </c>
      <c r="N53" s="276" t="str">
        <f ca="1">IF(AND(F53&gt;I53*0.97,F53&lt;I53*1.03),"○","×")</f>
        <v>○</v>
      </c>
      <c r="O53" s="276" t="str">
        <f ca="1">IF(AND(G53&gt;I53*0.97,G53&lt;I53*1.03),"○","×")</f>
        <v>○</v>
      </c>
      <c r="P53" s="276" t="str">
        <f ca="1">IF(AND(H53&gt;I53*0.97,H53&lt;I53*1.03),"○","×")</f>
        <v>○</v>
      </c>
      <c r="Q53" s="154" t="str">
        <f ca="1">IF(COUNTIF(L53:P53,"○")=5,"同程度","―")</f>
        <v>同程度</v>
      </c>
      <c r="R53" s="148" t="str">
        <f t="shared" ref="R53:U56" ca="1" si="7">IF(E53-D53&gt;0,"↑",IF(E53-D53&lt;0,"↓","－"))</f>
        <v>↓</v>
      </c>
      <c r="S53" s="119" t="str">
        <f t="shared" ca="1" si="7"/>
        <v>↓</v>
      </c>
      <c r="T53" s="119" t="str">
        <f t="shared" ca="1" si="7"/>
        <v>↓</v>
      </c>
      <c r="U53" s="119" t="str">
        <f t="shared" ca="1" si="7"/>
        <v>↓</v>
      </c>
      <c r="V53" s="119" t="str">
        <f ca="1">R53&amp;S53&amp;T53&amp;U53</f>
        <v>↓↓↓↓</v>
      </c>
      <c r="W53" s="158" t="str" cm="1">
        <f t="array" aca="1" ref="W53" ca="1">INDEX($AL$2:$AL$82,MATCH(V53,$AK$2:$AK$82,0),0)</f>
        <v>減少傾向⤵</v>
      </c>
      <c r="X53" s="156" t="str">
        <f ca="1">IF(F53-D53&gt;0,"↑",IF(F53-D53&lt;0,"↓","－"))</f>
        <v>↓</v>
      </c>
      <c r="Y53" s="157" t="str">
        <f ca="1">IF(V53="↓↑↓↓",IF(X53="↓","減少傾向","×"),"判定外")</f>
        <v>判定外</v>
      </c>
      <c r="Z53" s="158" t="str">
        <f ca="1">IF(V53="↑↓↑↑",IF(X53="↑","増加傾向","×"),"判定外")</f>
        <v>判定外</v>
      </c>
      <c r="AA53" s="159" t="str">
        <f ca="1">IF(G53-E53&gt;0,"↑",IF(G53-E53&lt;0,"↓","－"))</f>
        <v>↓</v>
      </c>
      <c r="AB53" s="157" t="str">
        <f ca="1">IF(V53="↓↓↑↓",IF(AA53="↓","減少傾向","×"),"判定外")</f>
        <v>判定外</v>
      </c>
      <c r="AC53" s="158" t="str">
        <f ca="1">IF(V53="↑↑↓↑",IF(AA53="↑","増加傾向","×"),"判定外")</f>
        <v>判定外</v>
      </c>
      <c r="AD53" s="160"/>
      <c r="AE53" s="146"/>
      <c r="AK53" s="125" t="s">
        <v>421</v>
      </c>
      <c r="AL53" s="125" t="s">
        <v>453</v>
      </c>
    </row>
    <row r="54" spans="2:38" x14ac:dyDescent="0.15">
      <c r="B54" s="143"/>
      <c r="C54" s="153" t="s">
        <v>284</v>
      </c>
      <c r="D54" s="290">
        <f ca="1">SUMIF('1.経年データ（学部単位）'!A:A,D38,'1.経年データ（学部単位）'!G:G)</f>
        <v>260</v>
      </c>
      <c r="E54" s="290">
        <f ca="1">SUMIF('1.経年データ（学部単位）'!A:A,E38,'1.経年データ（学部単位）'!G:G)</f>
        <v>260</v>
      </c>
      <c r="F54" s="290">
        <f ca="1">SUMIF('1.経年データ（学部単位）'!A:A,F38,'1.経年データ（学部単位）'!G:G)</f>
        <v>250</v>
      </c>
      <c r="G54" s="290">
        <f ca="1">SUMIF('1.経年データ（学部単位）'!A:A,G38,'1.経年データ（学部単位）'!G:G)</f>
        <v>244</v>
      </c>
      <c r="H54" s="290">
        <f ca="1">SUMIF('1.経年データ（学部単位）'!A:A,H38,'1.経年データ（学部単位）'!G:G)</f>
        <v>246</v>
      </c>
      <c r="I54" s="274">
        <f ca="1">AVERAGE(D54:H54)</f>
        <v>252</v>
      </c>
      <c r="J54" s="275">
        <f ca="1">I54*0.97</f>
        <v>244.44</v>
      </c>
      <c r="K54" s="275">
        <f ca="1">I54*1.03</f>
        <v>259.56</v>
      </c>
      <c r="L54" s="276" t="str">
        <f ca="1">IF(AND(D54&gt;I54*0.97,D54&lt;I54*1.03),"○","×")</f>
        <v>×</v>
      </c>
      <c r="M54" s="276" t="str">
        <f ca="1">IF(AND(E54&gt;I54*0.97,E54&lt;I54*1.03),"○","×")</f>
        <v>×</v>
      </c>
      <c r="N54" s="276" t="str">
        <f ca="1">IF(AND(F54&gt;I54*0.97,F54&lt;I54*1.03),"○","×")</f>
        <v>○</v>
      </c>
      <c r="O54" s="276" t="str">
        <f ca="1">IF(AND(G54&gt;I54*0.97,G54&lt;I54*1.03),"○","×")</f>
        <v>×</v>
      </c>
      <c r="P54" s="276" t="str">
        <f ca="1">IF(AND(H54&gt;I54*0.97,H54&lt;I54*1.03),"○","×")</f>
        <v>○</v>
      </c>
      <c r="Q54" s="154" t="str">
        <f ca="1">IF(COUNTIF(L54:P54,"○")=5,"同程度","―")</f>
        <v>―</v>
      </c>
      <c r="R54" s="148" t="str">
        <f t="shared" ca="1" si="7"/>
        <v>－</v>
      </c>
      <c r="S54" s="119" t="str">
        <f t="shared" ca="1" si="7"/>
        <v>↓</v>
      </c>
      <c r="T54" s="119" t="str">
        <f t="shared" ca="1" si="7"/>
        <v>↓</v>
      </c>
      <c r="U54" s="119" t="str">
        <f t="shared" ca="1" si="7"/>
        <v>↑</v>
      </c>
      <c r="V54" s="119" t="str">
        <f ca="1">R54&amp;S54&amp;T54&amp;U54</f>
        <v>－↓↓↑</v>
      </c>
      <c r="W54" s="158" t="str" cm="1">
        <f t="array" aca="1" ref="W54" ca="1">INDEX($AL$2:$AL$82,MATCH(V54,$AK$2:$AK$82,0),0)</f>
        <v>最新年度のみ増加</v>
      </c>
      <c r="X54" s="156" t="str">
        <f ca="1">IF(F54-D54&gt;0,"↑",IF(F54-D54&lt;0,"↓","－"))</f>
        <v>↓</v>
      </c>
      <c r="Y54" s="157" t="str">
        <f ca="1">IF(V54="↓↑↓↓",IF(X54="↓","減少傾向","×"),"判定外")</f>
        <v>判定外</v>
      </c>
      <c r="Z54" s="158" t="str">
        <f ca="1">IF(V54="↑↓↑↑",IF(X54="↑","増加傾向","×"),"判定外")</f>
        <v>判定外</v>
      </c>
      <c r="AA54" s="159" t="str">
        <f ca="1">IF(G54-E54&gt;0,"↑",IF(G54-E54&lt;0,"↓","－"))</f>
        <v>↓</v>
      </c>
      <c r="AB54" s="157" t="str">
        <f ca="1">IF(V54="↓↓↑↓",IF(AA54="↓","減少傾向","×"),"判定外")</f>
        <v>判定外</v>
      </c>
      <c r="AC54" s="158" t="str">
        <f ca="1">IF(V54="↑↑↓↑",IF(AA54="↑","増加傾向","×"),"判定外")</f>
        <v>判定外</v>
      </c>
      <c r="AD54" s="160"/>
      <c r="AE54" s="146"/>
      <c r="AK54" s="125" t="s">
        <v>422</v>
      </c>
      <c r="AL54" s="125" t="s">
        <v>455</v>
      </c>
    </row>
    <row r="55" spans="2:38" x14ac:dyDescent="0.15">
      <c r="B55" s="143"/>
      <c r="C55" s="153" t="s">
        <v>344</v>
      </c>
      <c r="D55" s="261">
        <f ca="1">SUM(D53:D54)</f>
        <v>1085</v>
      </c>
      <c r="E55" s="261">
        <f ca="1">SUM(E53:E54)</f>
        <v>1075</v>
      </c>
      <c r="F55" s="261">
        <f ca="1">SUM(F53:F54)</f>
        <v>1062</v>
      </c>
      <c r="G55" s="261">
        <f ca="1">SUM(G53:G54)</f>
        <v>1048</v>
      </c>
      <c r="H55" s="261">
        <f ca="1">SUM(H53:H54)</f>
        <v>1047</v>
      </c>
      <c r="I55" s="274">
        <f ca="1">AVERAGE(D55:H55)</f>
        <v>1063.4000000000001</v>
      </c>
      <c r="J55" s="275">
        <f ca="1">I55*0.97</f>
        <v>1031.498</v>
      </c>
      <c r="K55" s="275">
        <f ca="1">I55*1.03</f>
        <v>1095.3020000000001</v>
      </c>
      <c r="L55" s="276" t="str">
        <f ca="1">IF(AND(D55&gt;I55*0.97,D55&lt;I55*1.03),"○","×")</f>
        <v>○</v>
      </c>
      <c r="M55" s="276" t="str">
        <f ca="1">IF(AND(E55&gt;I55*0.97,E55&lt;I55*1.03),"○","×")</f>
        <v>○</v>
      </c>
      <c r="N55" s="276" t="str">
        <f ca="1">IF(AND(F55&gt;I55*0.97,F55&lt;I55*1.03),"○","×")</f>
        <v>○</v>
      </c>
      <c r="O55" s="276" t="str">
        <f ca="1">IF(AND(G55&gt;I55*0.97,G55&lt;I55*1.03),"○","×")</f>
        <v>○</v>
      </c>
      <c r="P55" s="276" t="str">
        <f ca="1">IF(AND(H55&gt;I55*0.97,H55&lt;I55*1.03),"○","×")</f>
        <v>○</v>
      </c>
      <c r="Q55" s="154" t="str">
        <f ca="1">IF(COUNTIF(L55:P55,"○")=5,"同程度","―")</f>
        <v>同程度</v>
      </c>
      <c r="R55" s="148" t="str">
        <f t="shared" ca="1" si="7"/>
        <v>↓</v>
      </c>
      <c r="S55" s="119" t="str">
        <f t="shared" ca="1" si="7"/>
        <v>↓</v>
      </c>
      <c r="T55" s="119" t="str">
        <f t="shared" ca="1" si="7"/>
        <v>↓</v>
      </c>
      <c r="U55" s="119" t="str">
        <f t="shared" ca="1" si="7"/>
        <v>↓</v>
      </c>
      <c r="V55" s="119" t="str">
        <f ca="1">R55&amp;S55&amp;T55&amp;U55</f>
        <v>↓↓↓↓</v>
      </c>
      <c r="W55" s="158" t="str" cm="1">
        <f t="array" aca="1" ref="W55" ca="1">INDEX($AL$2:$AL$82,MATCH(V55,$AK$2:$AK$82,0),0)</f>
        <v>減少傾向⤵</v>
      </c>
      <c r="X55" s="156" t="str">
        <f ca="1">IF(F55-D55&gt;0,"↑",IF(F55-D55&lt;0,"↓","－"))</f>
        <v>↓</v>
      </c>
      <c r="Y55" s="157" t="str">
        <f ca="1">IF(V55="↓↑↓↓",IF(X55="↓","減少傾向","×"),"判定外")</f>
        <v>判定外</v>
      </c>
      <c r="Z55" s="158" t="str">
        <f ca="1">IF(V55="↑↓↑↑",IF(X55="↑","増加傾向","×"),"判定外")</f>
        <v>判定外</v>
      </c>
      <c r="AA55" s="159" t="str">
        <f ca="1">IF(G55-E55&gt;0,"↑",IF(G55-E55&lt;0,"↓","－"))</f>
        <v>↓</v>
      </c>
      <c r="AB55" s="157" t="str">
        <f ca="1">IF(V55="↓↓↑↓",IF(AA55="↓","減少傾向","×"),"判定外")</f>
        <v>判定外</v>
      </c>
      <c r="AC55" s="158" t="str">
        <f ca="1">IF(V55="↑↑↓↑",IF(AA55="↑","増加傾向","×"),"判定外")</f>
        <v>判定外</v>
      </c>
      <c r="AD55" s="161" t="s">
        <v>364</v>
      </c>
      <c r="AE55" s="146"/>
      <c r="AK55" s="125" t="s">
        <v>423</v>
      </c>
      <c r="AL55" s="125" t="s">
        <v>364</v>
      </c>
    </row>
    <row r="56" spans="2:38" ht="27.75" thickBot="1" x14ac:dyDescent="0.2">
      <c r="B56" s="143"/>
      <c r="C56" s="187" t="s">
        <v>346</v>
      </c>
      <c r="D56" s="162">
        <f ca="1">ROUND(D54/D55,3)</f>
        <v>0.24</v>
      </c>
      <c r="E56" s="162">
        <f ca="1">ROUND(E54/E55,3)</f>
        <v>0.24199999999999999</v>
      </c>
      <c r="F56" s="162">
        <f ca="1">ROUND(F54/F55,3)</f>
        <v>0.23499999999999999</v>
      </c>
      <c r="G56" s="162">
        <f ca="1">ROUND(G54/G55,3)</f>
        <v>0.23300000000000001</v>
      </c>
      <c r="H56" s="162">
        <f ca="1">ROUND(H54/H55,3)</f>
        <v>0.23499999999999999</v>
      </c>
      <c r="I56" s="163">
        <f ca="1">AVERAGE(D56:H56)</f>
        <v>0.23700000000000002</v>
      </c>
      <c r="J56" s="164">
        <f ca="1">I56-0.03</f>
        <v>0.20700000000000002</v>
      </c>
      <c r="K56" s="164">
        <f ca="1">I56+0.03</f>
        <v>0.26700000000000002</v>
      </c>
      <c r="L56" s="277" t="str">
        <f ca="1">IF(AND(D56&gt;I56-0.03,D56&lt;I56+0.03),"○","×")</f>
        <v>○</v>
      </c>
      <c r="M56" s="277" t="str">
        <f ca="1">IF(AND(E56&gt;I56-0.03,E56&lt;I56+0.03),"○","×")</f>
        <v>○</v>
      </c>
      <c r="N56" s="277" t="str">
        <f ca="1">IF(AND(F56&gt;I56-0.03,F56&lt;I56+0.03),"○","×")</f>
        <v>○</v>
      </c>
      <c r="O56" s="277" t="str">
        <f ca="1">IF(AND(G56&gt;I56-0.03,G56&lt;I56+0.03),"○","×")</f>
        <v>○</v>
      </c>
      <c r="P56" s="277" t="str">
        <f ca="1">IF(AND(H56&gt;I56-0.03,H56&lt;I56+0.03),"○","×")</f>
        <v>○</v>
      </c>
      <c r="Q56" s="165" t="str">
        <f ca="1">IF(COUNTIF(L56:P56,"○")=5,"同程度","―")</f>
        <v>同程度</v>
      </c>
      <c r="R56" s="166" t="str">
        <f t="shared" ca="1" si="7"/>
        <v>↑</v>
      </c>
      <c r="S56" s="133" t="str">
        <f t="shared" ca="1" si="7"/>
        <v>↓</v>
      </c>
      <c r="T56" s="133" t="str">
        <f t="shared" ca="1" si="7"/>
        <v>↓</v>
      </c>
      <c r="U56" s="133" t="str">
        <f t="shared" ca="1" si="7"/>
        <v>↑</v>
      </c>
      <c r="V56" s="133" t="str">
        <f ca="1">R56&amp;S56&amp;T56&amp;U56</f>
        <v>↑↓↓↑</v>
      </c>
      <c r="W56" s="170" t="str" cm="1">
        <f t="array" aca="1" ref="W56" ca="1">INDEX($AL$2:$AL$82,MATCH(V56,$AK$2:$AK$82,0),0)</f>
        <v>年度により増減</v>
      </c>
      <c r="X56" s="168" t="str">
        <f ca="1">IF(F56-D56&gt;0,"↑",IF(F56-D56&lt;0,"↓","－"))</f>
        <v>↓</v>
      </c>
      <c r="Y56" s="169" t="str">
        <f ca="1">IF(V56="↓↑↓↓",IF(X56="↓","減少傾向","×"),"判定外")</f>
        <v>判定外</v>
      </c>
      <c r="Z56" s="170" t="str">
        <f ca="1">IF(V56="↑↓↑↑",IF(X56="↑","増加傾向","×"),"判定外")</f>
        <v>判定外</v>
      </c>
      <c r="AA56" s="171" t="str">
        <f ca="1">IF(G56-E56&gt;0,"↑",IF(G56-E56&lt;0,"↓","－"))</f>
        <v>↓</v>
      </c>
      <c r="AB56" s="169" t="str">
        <f ca="1">IF(V56="↓↓↑↓",IF(AA56="↓","減少傾向","×"),"判定外")</f>
        <v>判定外</v>
      </c>
      <c r="AC56" s="170" t="str">
        <f ca="1">IF(V56="↑↑↓↑",IF(AA56="↑","増加傾向","×"),"判定外")</f>
        <v>判定外</v>
      </c>
      <c r="AD56" s="172" t="s">
        <v>364</v>
      </c>
      <c r="AE56" s="146"/>
      <c r="AK56" s="125" t="s">
        <v>426</v>
      </c>
      <c r="AL56" s="125" t="s">
        <v>454</v>
      </c>
    </row>
    <row r="57" spans="2:38" ht="14.25" thickBot="1" x14ac:dyDescent="0.2">
      <c r="B57" s="143"/>
      <c r="C57" s="144"/>
      <c r="D57" s="270"/>
      <c r="E57" s="270"/>
      <c r="F57" s="270"/>
      <c r="G57" s="270"/>
      <c r="H57" s="270"/>
      <c r="I57" s="278"/>
      <c r="J57" s="278"/>
      <c r="K57" s="278"/>
      <c r="L57" s="279"/>
      <c r="M57" s="279"/>
      <c r="N57" s="279"/>
      <c r="O57" s="279"/>
      <c r="P57" s="279"/>
      <c r="Q57" s="174"/>
      <c r="R57" s="174"/>
      <c r="S57" s="174"/>
      <c r="T57" s="174"/>
      <c r="U57" s="174"/>
      <c r="V57" s="174"/>
      <c r="W57" s="173"/>
      <c r="X57" s="174"/>
      <c r="Y57" s="173"/>
      <c r="Z57" s="173"/>
      <c r="AA57" s="174"/>
      <c r="AB57" s="173"/>
      <c r="AC57" s="173"/>
      <c r="AD57" s="175"/>
      <c r="AE57" s="146"/>
      <c r="AK57" s="125" t="s">
        <v>427</v>
      </c>
      <c r="AL57" s="125" t="s">
        <v>457</v>
      </c>
    </row>
    <row r="58" spans="2:38" x14ac:dyDescent="0.15">
      <c r="B58" s="143"/>
      <c r="C58" s="144"/>
      <c r="D58" s="270"/>
      <c r="E58" s="270"/>
      <c r="F58" s="270"/>
      <c r="G58" s="270"/>
      <c r="H58" s="270"/>
      <c r="I58" s="343" t="s">
        <v>368</v>
      </c>
      <c r="J58" s="344"/>
      <c r="K58" s="344"/>
      <c r="L58" s="345"/>
      <c r="M58" s="345"/>
      <c r="N58" s="345"/>
      <c r="O58" s="345"/>
      <c r="P58" s="345"/>
      <c r="Q58" s="346" t="s">
        <v>366</v>
      </c>
      <c r="R58" s="348" t="s">
        <v>369</v>
      </c>
      <c r="S58" s="349"/>
      <c r="T58" s="349"/>
      <c r="U58" s="349"/>
      <c r="V58" s="350" t="s">
        <v>367</v>
      </c>
      <c r="W58" s="351"/>
      <c r="X58" s="337" t="s">
        <v>468</v>
      </c>
      <c r="Y58" s="341" t="s">
        <v>472</v>
      </c>
      <c r="Z58" s="342"/>
      <c r="AA58" s="339" t="s">
        <v>469</v>
      </c>
      <c r="AB58" s="341" t="s">
        <v>473</v>
      </c>
      <c r="AC58" s="342"/>
      <c r="AD58" s="360" t="s">
        <v>456</v>
      </c>
      <c r="AE58" s="146"/>
      <c r="AK58" s="125" t="s">
        <v>428</v>
      </c>
      <c r="AL58" s="125" t="s">
        <v>454</v>
      </c>
    </row>
    <row r="59" spans="2:38" x14ac:dyDescent="0.15">
      <c r="B59" s="143"/>
      <c r="C59" s="187" t="s">
        <v>330</v>
      </c>
      <c r="D59" s="269" t="str">
        <f ca="1">Q1</f>
        <v>R1</v>
      </c>
      <c r="E59" s="269" t="str">
        <f ca="1">R1</f>
        <v>R2</v>
      </c>
      <c r="F59" s="269" t="str">
        <f ca="1">S1</f>
        <v>R3</v>
      </c>
      <c r="G59" s="269" t="str">
        <f ca="1">T1</f>
        <v>R4</v>
      </c>
      <c r="H59" s="269" t="str">
        <f ca="1">U1</f>
        <v>R5</v>
      </c>
      <c r="I59" s="272" t="s">
        <v>365</v>
      </c>
      <c r="J59" s="273">
        <v>-0.03</v>
      </c>
      <c r="K59" s="273">
        <v>0.03</v>
      </c>
      <c r="L59" s="269" t="str">
        <f ca="1">Q1</f>
        <v>R1</v>
      </c>
      <c r="M59" s="269" t="str">
        <f ca="1">R1</f>
        <v>R2</v>
      </c>
      <c r="N59" s="269" t="str">
        <f ca="1">S1</f>
        <v>R3</v>
      </c>
      <c r="O59" s="269" t="str">
        <f ca="1">T1</f>
        <v>R4</v>
      </c>
      <c r="P59" s="269" t="str">
        <f ca="1">U1</f>
        <v>R5</v>
      </c>
      <c r="Q59" s="347"/>
      <c r="R59" s="148" t="s">
        <v>462</v>
      </c>
      <c r="S59" s="119" t="s">
        <v>463</v>
      </c>
      <c r="T59" s="119" t="s">
        <v>464</v>
      </c>
      <c r="U59" s="119" t="s">
        <v>465</v>
      </c>
      <c r="V59" s="352"/>
      <c r="W59" s="353"/>
      <c r="X59" s="338"/>
      <c r="Y59" s="149" t="s">
        <v>474</v>
      </c>
      <c r="Z59" s="150" t="s">
        <v>475</v>
      </c>
      <c r="AA59" s="340"/>
      <c r="AB59" s="151" t="s">
        <v>476</v>
      </c>
      <c r="AC59" s="152" t="s">
        <v>477</v>
      </c>
      <c r="AD59" s="361"/>
      <c r="AE59" s="146"/>
      <c r="AK59" s="125" t="s">
        <v>429</v>
      </c>
      <c r="AL59" s="125" t="s">
        <v>453</v>
      </c>
    </row>
    <row r="60" spans="2:38" x14ac:dyDescent="0.15">
      <c r="B60" s="143"/>
      <c r="C60" s="153" t="s">
        <v>283</v>
      </c>
      <c r="D60" s="261">
        <f ca="1">SUMIF('1.経年データ（学部単位）'!A:A,D38,'1.経年データ（学部単位）'!H:H)</f>
        <v>514</v>
      </c>
      <c r="E60" s="261">
        <f ca="1">SUMIF('1.経年データ（学部単位）'!A:A,E38,'1.経年データ（学部単位）'!H:H)</f>
        <v>500</v>
      </c>
      <c r="F60" s="261">
        <f ca="1">SUMIF('1.経年データ（学部単位）'!A:A,F38,'1.経年データ（学部単位）'!H:H)</f>
        <v>464</v>
      </c>
      <c r="G60" s="261">
        <f ca="1">SUMIF('1.経年データ（学部単位）'!A:A,G38,'1.経年データ（学部単位）'!H:H)</f>
        <v>444</v>
      </c>
      <c r="H60" s="261">
        <f ca="1">SUMIF('1.経年データ（学部単位）'!A:A,H38,'1.経年データ（学部単位）'!H:H)</f>
        <v>427</v>
      </c>
      <c r="I60" s="274">
        <f ca="1">AVERAGE(D60:H60)</f>
        <v>469.8</v>
      </c>
      <c r="J60" s="275">
        <f ca="1">I60*0.97</f>
        <v>455.70600000000002</v>
      </c>
      <c r="K60" s="275">
        <f ca="1">I60*1.03</f>
        <v>483.89400000000001</v>
      </c>
      <c r="L60" s="276" t="str">
        <f ca="1">IF(AND(D60&gt;I60*0.97,D60&lt;I60*1.03),"○","×")</f>
        <v>×</v>
      </c>
      <c r="M60" s="276" t="str">
        <f ca="1">IF(AND(E60&gt;I60*0.97,E60&lt;I60*1.03),"○","×")</f>
        <v>×</v>
      </c>
      <c r="N60" s="276" t="str">
        <f ca="1">IF(AND(F60&gt;I60*0.97,F60&lt;I60*1.03),"○","×")</f>
        <v>○</v>
      </c>
      <c r="O60" s="276" t="str">
        <f ca="1">IF(AND(G60&gt;I60*0.97,G60&lt;I60*1.03),"○","×")</f>
        <v>×</v>
      </c>
      <c r="P60" s="276" t="str">
        <f ca="1">IF(AND(H60&gt;I60*0.97,H60&lt;I60*1.03),"○","×")</f>
        <v>×</v>
      </c>
      <c r="Q60" s="154" t="str">
        <f ca="1">IF(COUNTIF(L60:P60,"○")=5,"同程度","―")</f>
        <v>―</v>
      </c>
      <c r="R60" s="148" t="str">
        <f t="shared" ref="R60:U63" ca="1" si="8">IF(E60-D60&gt;0,"↑",IF(E60-D60&lt;0,"↓","－"))</f>
        <v>↓</v>
      </c>
      <c r="S60" s="119" t="str">
        <f t="shared" ca="1" si="8"/>
        <v>↓</v>
      </c>
      <c r="T60" s="119" t="str">
        <f t="shared" ca="1" si="8"/>
        <v>↓</v>
      </c>
      <c r="U60" s="119" t="str">
        <f t="shared" ca="1" si="8"/>
        <v>↓</v>
      </c>
      <c r="V60" s="119" t="str">
        <f ca="1">R60&amp;S60&amp;T60&amp;U60</f>
        <v>↓↓↓↓</v>
      </c>
      <c r="W60" s="158" t="str" cm="1">
        <f t="array" aca="1" ref="W60" ca="1">INDEX($AL$2:$AL$82,MATCH(V60,$AK$2:$AK$82,0),0)</f>
        <v>減少傾向⤵</v>
      </c>
      <c r="X60" s="156" t="str">
        <f ca="1">IF(F60-D60&gt;0,"↑",IF(F60-D60&lt;0,"↓","－"))</f>
        <v>↓</v>
      </c>
      <c r="Y60" s="157" t="str">
        <f ca="1">IF(V60="↓↑↓↓",IF(X60="↓","減少傾向","×"),"判定外")</f>
        <v>判定外</v>
      </c>
      <c r="Z60" s="158" t="str">
        <f ca="1">IF(V60="↑↓↑↑",IF(X60="↑","増加傾向","×"),"判定外")</f>
        <v>判定外</v>
      </c>
      <c r="AA60" s="159" t="str">
        <f ca="1">IF(G60-E60&gt;0,"↑",IF(G60-E60&lt;0,"↓","－"))</f>
        <v>↓</v>
      </c>
      <c r="AB60" s="157" t="str">
        <f ca="1">IF(V60="↓↓↑↓",IF(AA60="↓","減少傾向","×"),"判定外")</f>
        <v>判定外</v>
      </c>
      <c r="AC60" s="158" t="str">
        <f ca="1">IF(V60="↑↑↓↑",IF(AA60="↑","増加傾向","×"),"判定外")</f>
        <v>判定外</v>
      </c>
      <c r="AD60" s="160"/>
      <c r="AE60" s="146"/>
      <c r="AK60" s="125" t="s">
        <v>430</v>
      </c>
      <c r="AL60" s="125" t="s">
        <v>453</v>
      </c>
    </row>
    <row r="61" spans="2:38" x14ac:dyDescent="0.15">
      <c r="B61" s="143"/>
      <c r="C61" s="153" t="s">
        <v>284</v>
      </c>
      <c r="D61" s="290">
        <f ca="1">SUMIF('1.経年データ（学部単位）'!A:A,D38,'1.経年データ（学部単位）'!I:I)</f>
        <v>463</v>
      </c>
      <c r="E61" s="290">
        <f ca="1">SUMIF('1.経年データ（学部単位）'!A:A,E38,'1.経年データ（学部単位）'!I:I)</f>
        <v>483</v>
      </c>
      <c r="F61" s="290">
        <f ca="1">SUMIF('1.経年データ（学部単位）'!A:A,F38,'1.経年データ（学部単位）'!I:I)</f>
        <v>506</v>
      </c>
      <c r="G61" s="290">
        <f ca="1">SUMIF('1.経年データ（学部単位）'!A:A,G38,'1.経年データ（学部単位）'!I:I)</f>
        <v>533</v>
      </c>
      <c r="H61" s="290">
        <f ca="1">SUMIF('1.経年データ（学部単位）'!A:A,H38,'1.経年データ（学部単位）'!I:I)</f>
        <v>533</v>
      </c>
      <c r="I61" s="274">
        <f ca="1">AVERAGE(D61:H61)</f>
        <v>503.6</v>
      </c>
      <c r="J61" s="275">
        <f ca="1">I61*0.97</f>
        <v>488.49200000000002</v>
      </c>
      <c r="K61" s="275">
        <f ca="1">I61*1.03</f>
        <v>518.70800000000008</v>
      </c>
      <c r="L61" s="276" t="str">
        <f ca="1">IF(AND(D61&gt;I61*0.97,D61&lt;I61*1.03),"○","×")</f>
        <v>×</v>
      </c>
      <c r="M61" s="276" t="str">
        <f ca="1">IF(AND(E61&gt;I61*0.97,E61&lt;I61*1.03),"○","×")</f>
        <v>×</v>
      </c>
      <c r="N61" s="276" t="str">
        <f ca="1">IF(AND(F61&gt;I61*0.97,F61&lt;I61*1.03),"○","×")</f>
        <v>○</v>
      </c>
      <c r="O61" s="276" t="str">
        <f ca="1">IF(AND(G61&gt;I61*0.97,G61&lt;I61*1.03),"○","×")</f>
        <v>×</v>
      </c>
      <c r="P61" s="276" t="str">
        <f ca="1">IF(AND(H61&gt;I61*0.97,H61&lt;I61*1.03),"○","×")</f>
        <v>×</v>
      </c>
      <c r="Q61" s="154" t="str">
        <f ca="1">IF(COUNTIF(L61:P61,"○")=5,"同程度","―")</f>
        <v>―</v>
      </c>
      <c r="R61" s="148" t="str">
        <f t="shared" ca="1" si="8"/>
        <v>↑</v>
      </c>
      <c r="S61" s="119" t="str">
        <f t="shared" ca="1" si="8"/>
        <v>↑</v>
      </c>
      <c r="T61" s="119" t="str">
        <f t="shared" ca="1" si="8"/>
        <v>↑</v>
      </c>
      <c r="U61" s="119" t="str">
        <f t="shared" ca="1" si="8"/>
        <v>－</v>
      </c>
      <c r="V61" s="119" t="str">
        <f ca="1">R61&amp;S61&amp;T61&amp;U61</f>
        <v>↑↑↑－</v>
      </c>
      <c r="W61" s="158" t="str" cm="1">
        <f t="array" aca="1" ref="W61" ca="1">INDEX($AL$2:$AL$82,MATCH(V61,$AK$2:$AK$82,0),0)</f>
        <v>増加傾向⤴</v>
      </c>
      <c r="X61" s="156" t="str">
        <f ca="1">IF(F61-D61&gt;0,"↑",IF(F61-D61&lt;0,"↓","－"))</f>
        <v>↑</v>
      </c>
      <c r="Y61" s="157" t="str">
        <f ca="1">IF(V61="↓↑↓↓",IF(X61="↓","減少傾向","×"),"判定外")</f>
        <v>判定外</v>
      </c>
      <c r="Z61" s="158" t="str">
        <f ca="1">IF(V61="↑↓↑↑",IF(X61="↑","増加傾向","×"),"判定外")</f>
        <v>判定外</v>
      </c>
      <c r="AA61" s="159" t="str">
        <f ca="1">IF(G61-E61&gt;0,"↑",IF(G61-E61&lt;0,"↓","－"))</f>
        <v>↑</v>
      </c>
      <c r="AB61" s="157" t="str">
        <f ca="1">IF(V61="↓↓↑↓",IF(AA61="↓","減少傾向","×"),"判定外")</f>
        <v>判定外</v>
      </c>
      <c r="AC61" s="158" t="str">
        <f ca="1">IF(V61="↑↑↓↑",IF(AA61="↑","増加傾向","×"),"判定外")</f>
        <v>判定外</v>
      </c>
      <c r="AD61" s="160"/>
      <c r="AE61" s="146"/>
      <c r="AK61" s="125" t="s">
        <v>431</v>
      </c>
      <c r="AL61" s="125" t="s">
        <v>453</v>
      </c>
    </row>
    <row r="62" spans="2:38" x14ac:dyDescent="0.15">
      <c r="B62" s="143"/>
      <c r="C62" s="153" t="s">
        <v>344</v>
      </c>
      <c r="D62" s="261">
        <f ca="1">SUM(D60:D61)</f>
        <v>977</v>
      </c>
      <c r="E62" s="261">
        <f ca="1">SUM(E60:E61)</f>
        <v>983</v>
      </c>
      <c r="F62" s="261">
        <f ca="1">SUM(F60:F61)</f>
        <v>970</v>
      </c>
      <c r="G62" s="261">
        <f ca="1">SUM(G60:G61)</f>
        <v>977</v>
      </c>
      <c r="H62" s="261">
        <f ca="1">SUM(H60:H61)</f>
        <v>960</v>
      </c>
      <c r="I62" s="274">
        <f ca="1">AVERAGE(D62:H62)</f>
        <v>973.4</v>
      </c>
      <c r="J62" s="275">
        <f ca="1">I62*0.97</f>
        <v>944.19799999999998</v>
      </c>
      <c r="K62" s="275">
        <f ca="1">I62*1.03</f>
        <v>1002.602</v>
      </c>
      <c r="L62" s="276" t="str">
        <f ca="1">IF(AND(D62&gt;I62*0.97,D62&lt;I62*1.03),"○","×")</f>
        <v>○</v>
      </c>
      <c r="M62" s="276" t="str">
        <f ca="1">IF(AND(E62&gt;I62*0.97,E62&lt;I62*1.03),"○","×")</f>
        <v>○</v>
      </c>
      <c r="N62" s="276" t="str">
        <f ca="1">IF(AND(F62&gt;I62*0.97,F62&lt;I62*1.03),"○","×")</f>
        <v>○</v>
      </c>
      <c r="O62" s="276" t="str">
        <f ca="1">IF(AND(G62&gt;I62*0.97,G62&lt;I62*1.03),"○","×")</f>
        <v>○</v>
      </c>
      <c r="P62" s="276" t="str">
        <f ca="1">IF(AND(H62&gt;I62*0.97,H62&lt;I62*1.03),"○","×")</f>
        <v>○</v>
      </c>
      <c r="Q62" s="154" t="str">
        <f ca="1">IF(COUNTIF(L62:P62,"○")=5,"同程度","―")</f>
        <v>同程度</v>
      </c>
      <c r="R62" s="148" t="str">
        <f t="shared" ca="1" si="8"/>
        <v>↑</v>
      </c>
      <c r="S62" s="119" t="str">
        <f t="shared" ca="1" si="8"/>
        <v>↓</v>
      </c>
      <c r="T62" s="119" t="str">
        <f t="shared" ca="1" si="8"/>
        <v>↑</v>
      </c>
      <c r="U62" s="119" t="str">
        <f t="shared" ca="1" si="8"/>
        <v>↓</v>
      </c>
      <c r="V62" s="119" t="str">
        <f ca="1">R62&amp;S62&amp;T62&amp;U62</f>
        <v>↑↓↑↓</v>
      </c>
      <c r="W62" s="158" t="str" cm="1">
        <f t="array" aca="1" ref="W62" ca="1">INDEX($AL$2:$AL$82,MATCH(V62,$AK$2:$AK$82,0),0)</f>
        <v>隔年で増減</v>
      </c>
      <c r="X62" s="156" t="str">
        <f ca="1">IF(F62-D62&gt;0,"↑",IF(F62-D62&lt;0,"↓","－"))</f>
        <v>↓</v>
      </c>
      <c r="Y62" s="157" t="str">
        <f ca="1">IF(V62="↓↑↓↓",IF(X62="↓","減少傾向","×"),"判定外")</f>
        <v>判定外</v>
      </c>
      <c r="Z62" s="158" t="str">
        <f ca="1">IF(V62="↑↓↑↑",IF(X62="↑","増加傾向","×"),"判定外")</f>
        <v>判定外</v>
      </c>
      <c r="AA62" s="159" t="str">
        <f ca="1">IF(G62-E62&gt;0,"↑",IF(G62-E62&lt;0,"↓","－"))</f>
        <v>↓</v>
      </c>
      <c r="AB62" s="157" t="str">
        <f ca="1">IF(V62="↓↓↑↓",IF(AA62="↓","減少傾向","×"),"判定外")</f>
        <v>判定外</v>
      </c>
      <c r="AC62" s="158" t="str">
        <f ca="1">IF(V62="↑↑↓↑",IF(AA62="↑","増加傾向","×"),"判定外")</f>
        <v>判定外</v>
      </c>
      <c r="AD62" s="161" t="s">
        <v>364</v>
      </c>
      <c r="AE62" s="146"/>
      <c r="AK62" s="125" t="s">
        <v>432</v>
      </c>
      <c r="AL62" s="125" t="s">
        <v>454</v>
      </c>
    </row>
    <row r="63" spans="2:38" ht="27.75" thickBot="1" x14ac:dyDescent="0.2">
      <c r="B63" s="143"/>
      <c r="C63" s="187" t="s">
        <v>346</v>
      </c>
      <c r="D63" s="162">
        <f ca="1">ROUND(D61/D62,3)</f>
        <v>0.47399999999999998</v>
      </c>
      <c r="E63" s="162">
        <f ca="1">ROUND(E61/E62,3)</f>
        <v>0.49099999999999999</v>
      </c>
      <c r="F63" s="162">
        <f ca="1">ROUND(F61/F62,3)</f>
        <v>0.52200000000000002</v>
      </c>
      <c r="G63" s="162">
        <f ca="1">ROUND(G61/G62,3)</f>
        <v>0.54600000000000004</v>
      </c>
      <c r="H63" s="162">
        <f ca="1">ROUND(H61/H62,3)</f>
        <v>0.55500000000000005</v>
      </c>
      <c r="I63" s="163">
        <f ca="1">AVERAGE(D63:H63)</f>
        <v>0.51760000000000006</v>
      </c>
      <c r="J63" s="164">
        <f ca="1">I63-0.03</f>
        <v>0.48760000000000003</v>
      </c>
      <c r="K63" s="164">
        <f ca="1">I63+0.03</f>
        <v>0.54760000000000009</v>
      </c>
      <c r="L63" s="277" t="str">
        <f ca="1">IF(AND(D63&gt;I63-0.03,D63&lt;I63+0.03),"○","×")</f>
        <v>×</v>
      </c>
      <c r="M63" s="277" t="str">
        <f ca="1">IF(AND(E63&gt;I63-0.03,E63&lt;I63+0.03),"○","×")</f>
        <v>○</v>
      </c>
      <c r="N63" s="277" t="str">
        <f ca="1">IF(AND(F63&gt;I63-0.03,F63&lt;I63+0.03),"○","×")</f>
        <v>○</v>
      </c>
      <c r="O63" s="277" t="str">
        <f ca="1">IF(AND(G63&gt;I63-0.03,G63&lt;I63+0.03),"○","×")</f>
        <v>○</v>
      </c>
      <c r="P63" s="277" t="str">
        <f ca="1">IF(AND(H63&gt;I63-0.03,H63&lt;I63+0.03),"○","×")</f>
        <v>×</v>
      </c>
      <c r="Q63" s="165" t="str">
        <f ca="1">IF(COUNTIF(L63:P63,"○")=5,"同程度","―")</f>
        <v>―</v>
      </c>
      <c r="R63" s="166" t="str">
        <f t="shared" ca="1" si="8"/>
        <v>↑</v>
      </c>
      <c r="S63" s="133" t="str">
        <f t="shared" ca="1" si="8"/>
        <v>↑</v>
      </c>
      <c r="T63" s="133" t="str">
        <f t="shared" ca="1" si="8"/>
        <v>↑</v>
      </c>
      <c r="U63" s="133" t="str">
        <f t="shared" ca="1" si="8"/>
        <v>↑</v>
      </c>
      <c r="V63" s="133" t="str">
        <f ca="1">R63&amp;S63&amp;T63&amp;U63</f>
        <v>↑↑↑↑</v>
      </c>
      <c r="W63" s="170" t="str" cm="1">
        <f t="array" aca="1" ref="W63" ca="1">INDEX($AL$2:$AL$82,MATCH(V63,$AK$2:$AK$82,0),0)</f>
        <v>増加傾向⤴</v>
      </c>
      <c r="X63" s="168" t="str">
        <f ca="1">IF(F63-D63&gt;0,"↑",IF(F63-D63&lt;0,"↓","－"))</f>
        <v>↑</v>
      </c>
      <c r="Y63" s="169" t="str">
        <f ca="1">IF(V63="↓↑↓↓",IF(X63="↓","減少傾向","×"),"判定外")</f>
        <v>判定外</v>
      </c>
      <c r="Z63" s="170" t="str">
        <f ca="1">IF(V63="↑↓↑↑",IF(X63="↑","増加傾向","×"),"判定外")</f>
        <v>判定外</v>
      </c>
      <c r="AA63" s="171" t="str">
        <f ca="1">IF(G63-E63&gt;0,"↑",IF(G63-E63&lt;0,"↓","－"))</f>
        <v>↑</v>
      </c>
      <c r="AB63" s="169" t="str">
        <f ca="1">IF(V63="↓↓↑↓",IF(AA63="↓","減少傾向","×"),"判定外")</f>
        <v>判定外</v>
      </c>
      <c r="AC63" s="170" t="str">
        <f ca="1">IF(V63="↑↑↓↑",IF(AA63="↑","増加傾向","×"),"判定外")</f>
        <v>判定外</v>
      </c>
      <c r="AD63" s="172" t="s">
        <v>286</v>
      </c>
      <c r="AE63" s="146"/>
      <c r="AK63" s="125" t="s">
        <v>433</v>
      </c>
      <c r="AL63" s="125" t="s">
        <v>453</v>
      </c>
    </row>
    <row r="64" spans="2:38" ht="14.25" thickBot="1" x14ac:dyDescent="0.2">
      <c r="B64" s="143"/>
      <c r="C64" s="144"/>
      <c r="D64" s="270"/>
      <c r="E64" s="270"/>
      <c r="F64" s="270"/>
      <c r="G64" s="270"/>
      <c r="H64" s="270"/>
      <c r="I64" s="278"/>
      <c r="J64" s="278"/>
      <c r="K64" s="278"/>
      <c r="L64" s="279"/>
      <c r="M64" s="279"/>
      <c r="N64" s="279"/>
      <c r="O64" s="279"/>
      <c r="P64" s="279"/>
      <c r="Q64" s="174"/>
      <c r="R64" s="174"/>
      <c r="S64" s="174"/>
      <c r="T64" s="174"/>
      <c r="U64" s="174"/>
      <c r="V64" s="174"/>
      <c r="W64" s="173"/>
      <c r="X64" s="174"/>
      <c r="Y64" s="173"/>
      <c r="Z64" s="173"/>
      <c r="AA64" s="174"/>
      <c r="AB64" s="173"/>
      <c r="AC64" s="173"/>
      <c r="AD64" s="175"/>
      <c r="AE64" s="146"/>
      <c r="AK64" s="125" t="s">
        <v>434</v>
      </c>
      <c r="AL64" s="125" t="s">
        <v>364</v>
      </c>
    </row>
    <row r="65" spans="2:38" x14ac:dyDescent="0.15">
      <c r="B65" s="143"/>
      <c r="C65" s="144"/>
      <c r="D65" s="270"/>
      <c r="E65" s="270"/>
      <c r="F65" s="270"/>
      <c r="G65" s="270"/>
      <c r="H65" s="270"/>
      <c r="I65" s="354" t="s">
        <v>368</v>
      </c>
      <c r="J65" s="355"/>
      <c r="K65" s="355"/>
      <c r="L65" s="355"/>
      <c r="M65" s="355"/>
      <c r="N65" s="355"/>
      <c r="O65" s="355"/>
      <c r="P65" s="344"/>
      <c r="Q65" s="356" t="s">
        <v>366</v>
      </c>
      <c r="R65" s="348" t="s">
        <v>369</v>
      </c>
      <c r="S65" s="349"/>
      <c r="T65" s="349"/>
      <c r="U65" s="349"/>
      <c r="V65" s="350" t="s">
        <v>367</v>
      </c>
      <c r="W65" s="351"/>
      <c r="X65" s="337" t="s">
        <v>468</v>
      </c>
      <c r="Y65" s="341" t="s">
        <v>472</v>
      </c>
      <c r="Z65" s="342"/>
      <c r="AA65" s="339" t="s">
        <v>469</v>
      </c>
      <c r="AB65" s="341" t="s">
        <v>473</v>
      </c>
      <c r="AC65" s="342"/>
      <c r="AD65" s="360" t="s">
        <v>456</v>
      </c>
      <c r="AE65" s="146"/>
      <c r="AK65" s="125" t="s">
        <v>435</v>
      </c>
      <c r="AL65" s="125" t="s">
        <v>453</v>
      </c>
    </row>
    <row r="66" spans="2:38" ht="27" x14ac:dyDescent="0.15">
      <c r="B66" s="143"/>
      <c r="C66" s="187" t="s">
        <v>331</v>
      </c>
      <c r="D66" s="269" t="str">
        <f ca="1">Q1</f>
        <v>R1</v>
      </c>
      <c r="E66" s="269" t="str">
        <f ca="1">R1</f>
        <v>R2</v>
      </c>
      <c r="F66" s="269" t="str">
        <f ca="1">S1</f>
        <v>R3</v>
      </c>
      <c r="G66" s="269" t="str">
        <f ca="1">T1</f>
        <v>R4</v>
      </c>
      <c r="H66" s="269" t="str">
        <f ca="1">U1</f>
        <v>R5</v>
      </c>
      <c r="I66" s="272" t="s">
        <v>365</v>
      </c>
      <c r="J66" s="273">
        <v>-0.03</v>
      </c>
      <c r="K66" s="273">
        <v>0.03</v>
      </c>
      <c r="L66" s="269" t="str">
        <f ca="1">Q1</f>
        <v>R1</v>
      </c>
      <c r="M66" s="269" t="str">
        <f ca="1">R1</f>
        <v>R2</v>
      </c>
      <c r="N66" s="269" t="str">
        <f ca="1">S1</f>
        <v>R3</v>
      </c>
      <c r="O66" s="269" t="str">
        <f ca="1">T1</f>
        <v>R4</v>
      </c>
      <c r="P66" s="269" t="str">
        <f ca="1">U1</f>
        <v>R5</v>
      </c>
      <c r="Q66" s="357"/>
      <c r="R66" s="148" t="s">
        <v>462</v>
      </c>
      <c r="S66" s="119" t="s">
        <v>463</v>
      </c>
      <c r="T66" s="119" t="s">
        <v>464</v>
      </c>
      <c r="U66" s="119" t="s">
        <v>465</v>
      </c>
      <c r="V66" s="352"/>
      <c r="W66" s="353"/>
      <c r="X66" s="338"/>
      <c r="Y66" s="149" t="s">
        <v>474</v>
      </c>
      <c r="Z66" s="150" t="s">
        <v>475</v>
      </c>
      <c r="AA66" s="340"/>
      <c r="AB66" s="151" t="s">
        <v>476</v>
      </c>
      <c r="AC66" s="152" t="s">
        <v>477</v>
      </c>
      <c r="AD66" s="361"/>
      <c r="AE66" s="146"/>
      <c r="AK66" s="125" t="s">
        <v>436</v>
      </c>
      <c r="AL66" s="125" t="s">
        <v>453</v>
      </c>
    </row>
    <row r="67" spans="2:38" x14ac:dyDescent="0.15">
      <c r="B67" s="143"/>
      <c r="C67" s="153" t="s">
        <v>283</v>
      </c>
      <c r="D67" s="261">
        <f ca="1">SUMIF('1.経年データ（学部単位）'!A:A,D38,'1.経年データ（学部単位）'!J:J)</f>
        <v>529</v>
      </c>
      <c r="E67" s="261">
        <f ca="1">SUMIF('1.経年データ（学部単位）'!A:A,E38,'1.経年データ（学部単位）'!J:J)</f>
        <v>548</v>
      </c>
      <c r="F67" s="261">
        <f ca="1">SUMIF('1.経年データ（学部単位）'!A:A,F38,'1.経年データ（学部単位）'!J:J)</f>
        <v>551</v>
      </c>
      <c r="G67" s="261">
        <f ca="1">SUMIF('1.経年データ（学部単位）'!A:A,G38,'1.経年データ（学部単位）'!J:J)</f>
        <v>546</v>
      </c>
      <c r="H67" s="261">
        <f ca="1">SUMIF('1.経年データ（学部単位）'!A:A,H38,'1.経年データ（学部単位）'!J:J)</f>
        <v>554</v>
      </c>
      <c r="I67" s="274">
        <f ca="1">AVERAGE(D67:H67)</f>
        <v>545.6</v>
      </c>
      <c r="J67" s="275">
        <f ca="1">I67*0.97</f>
        <v>529.23199999999997</v>
      </c>
      <c r="K67" s="275">
        <f ca="1">I67*1.03</f>
        <v>561.96800000000007</v>
      </c>
      <c r="L67" s="276" t="str">
        <f ca="1">IF(AND(D67&gt;I67*0.97,D67&lt;I67*1.03),"○","×")</f>
        <v>×</v>
      </c>
      <c r="M67" s="276" t="str">
        <f ca="1">IF(AND(E67&gt;I67*0.97,E67&lt;I67*1.03),"○","×")</f>
        <v>○</v>
      </c>
      <c r="N67" s="276" t="str">
        <f ca="1">IF(AND(F67&gt;I67*0.97,F67&lt;I67*1.03),"○","×")</f>
        <v>○</v>
      </c>
      <c r="O67" s="276" t="str">
        <f ca="1">IF(AND(G67&gt;I67*0.97,G67&lt;I67*1.03),"○","×")</f>
        <v>○</v>
      </c>
      <c r="P67" s="276" t="str">
        <f ca="1">IF(AND(H67&gt;I67*0.97,H67&lt;I67*1.03),"○","×")</f>
        <v>○</v>
      </c>
      <c r="Q67" s="154" t="str">
        <f ca="1">IF(COUNTIF(L67:P67,"○")=5,"同程度","―")</f>
        <v>―</v>
      </c>
      <c r="R67" s="148" t="str">
        <f t="shared" ref="R67:U70" ca="1" si="9">IF(E67-D67&gt;0,"↑",IF(E67-D67&lt;0,"↓","－"))</f>
        <v>↑</v>
      </c>
      <c r="S67" s="119" t="str">
        <f t="shared" ca="1" si="9"/>
        <v>↑</v>
      </c>
      <c r="T67" s="119" t="str">
        <f t="shared" ca="1" si="9"/>
        <v>↓</v>
      </c>
      <c r="U67" s="119" t="str">
        <f t="shared" ca="1" si="9"/>
        <v>↑</v>
      </c>
      <c r="V67" s="119" t="str">
        <f ca="1">R67&amp;S67&amp;T67&amp;U67</f>
        <v>↑↑↓↑</v>
      </c>
      <c r="W67" s="158" t="str" cm="1">
        <f t="array" aca="1" ref="W67" ca="1">INDEX($AL$2:$AL$82,MATCH(V67,$AK$2:$AK$82,0),0)</f>
        <v>年度により増減</v>
      </c>
      <c r="X67" s="156" t="str">
        <f ca="1">IF(F67-D67&gt;0,"↑",IF(F67-D67&lt;0,"↓","－"))</f>
        <v>↑</v>
      </c>
      <c r="Y67" s="157" t="str">
        <f ca="1">IF(V67="↓↑↓↓",IF(X67="↓","減少傾向","×"),"判定外")</f>
        <v>判定外</v>
      </c>
      <c r="Z67" s="158" t="str">
        <f ca="1">IF(V67="↑↓↑↑",IF(X67="↑","増加傾向","×"),"判定外")</f>
        <v>判定外</v>
      </c>
      <c r="AA67" s="159" t="str">
        <f ca="1">IF(G67-E67&gt;0,"↑",IF(G67-E67&lt;0,"↓","－"))</f>
        <v>↓</v>
      </c>
      <c r="AB67" s="157" t="str">
        <f ca="1">IF(V67="↓↓↑↓",IF(AA67="↓","減少傾向","×"),"判定外")</f>
        <v>判定外</v>
      </c>
      <c r="AC67" s="158" t="str">
        <f ca="1">IF(V67="↑↑↓↑",IF(AA67="↑","増加傾向","×"),"判定外")</f>
        <v>×</v>
      </c>
      <c r="AD67" s="160"/>
      <c r="AE67" s="146"/>
      <c r="AK67" s="125" t="s">
        <v>437</v>
      </c>
      <c r="AL67" s="125" t="s">
        <v>453</v>
      </c>
    </row>
    <row r="68" spans="2:38" x14ac:dyDescent="0.15">
      <c r="B68" s="143"/>
      <c r="C68" s="153" t="s">
        <v>284</v>
      </c>
      <c r="D68" s="290">
        <f ca="1">SUMIF('1.経年データ（学部単位）'!A:A,D38,'1.経年データ（学部単位）'!K:K)</f>
        <v>312</v>
      </c>
      <c r="E68" s="290">
        <f ca="1">SUMIF('1.経年データ（学部単位）'!A:A,E38,'1.経年データ（学部単位）'!K:K)</f>
        <v>297</v>
      </c>
      <c r="F68" s="290">
        <f ca="1">SUMIF('1.経年データ（学部単位）'!A:A,F38,'1.経年データ（学部単位）'!K:K)</f>
        <v>291</v>
      </c>
      <c r="G68" s="290">
        <f ca="1">SUMIF('1.経年データ（学部単位）'!A:A,G38,'1.経年データ（学部単位）'!K:K)</f>
        <v>299</v>
      </c>
      <c r="H68" s="290">
        <f ca="1">SUMIF('1.経年データ（学部単位）'!A:A,H38,'1.経年データ（学部単位）'!K:K)</f>
        <v>296</v>
      </c>
      <c r="I68" s="274">
        <f ca="1">AVERAGE(D68:H68)</f>
        <v>299</v>
      </c>
      <c r="J68" s="275">
        <f ca="1">I68*0.97</f>
        <v>290.02999999999997</v>
      </c>
      <c r="K68" s="275">
        <f ca="1">I68*1.03</f>
        <v>307.97000000000003</v>
      </c>
      <c r="L68" s="276" t="str">
        <f ca="1">IF(AND(D68&gt;I68*0.97,D68&lt;I68*1.03),"○","×")</f>
        <v>×</v>
      </c>
      <c r="M68" s="276" t="str">
        <f ca="1">IF(AND(E68&gt;I68*0.97,E68&lt;I68*1.03),"○","×")</f>
        <v>○</v>
      </c>
      <c r="N68" s="276" t="str">
        <f ca="1">IF(AND(F68&gt;I68*0.97,F68&lt;I68*1.03),"○","×")</f>
        <v>○</v>
      </c>
      <c r="O68" s="276" t="str">
        <f ca="1">IF(AND(G68&gt;I68*0.97,G68&lt;I68*1.03),"○","×")</f>
        <v>○</v>
      </c>
      <c r="P68" s="276" t="str">
        <f ca="1">IF(AND(H68&gt;I68*0.97,H68&lt;I68*1.03),"○","×")</f>
        <v>○</v>
      </c>
      <c r="Q68" s="154" t="str">
        <f ca="1">IF(COUNTIF(L68:P68,"○")=5,"同程度","―")</f>
        <v>―</v>
      </c>
      <c r="R68" s="148" t="str">
        <f t="shared" ca="1" si="9"/>
        <v>↓</v>
      </c>
      <c r="S68" s="119" t="str">
        <f t="shared" ca="1" si="9"/>
        <v>↓</v>
      </c>
      <c r="T68" s="119" t="str">
        <f t="shared" ca="1" si="9"/>
        <v>↑</v>
      </c>
      <c r="U68" s="119" t="str">
        <f t="shared" ca="1" si="9"/>
        <v>↓</v>
      </c>
      <c r="V68" s="119" t="str">
        <f ca="1">R68&amp;S68&amp;T68&amp;U68</f>
        <v>↓↓↑↓</v>
      </c>
      <c r="W68" s="158" t="str" cm="1">
        <f t="array" aca="1" ref="W68" ca="1">INDEX($AL$2:$AL$82,MATCH(V68,$AK$2:$AK$82,0),0)</f>
        <v>年度により増減</v>
      </c>
      <c r="X68" s="156" t="str">
        <f ca="1">IF(F68-D68&gt;0,"↑",IF(F68-D68&lt;0,"↓","－"))</f>
        <v>↓</v>
      </c>
      <c r="Y68" s="157" t="str">
        <f ca="1">IF(V68="↓↑↓↓",IF(X68="↓","減少傾向","×"),"判定外")</f>
        <v>判定外</v>
      </c>
      <c r="Z68" s="158" t="str">
        <f ca="1">IF(V68="↑↓↑↑",IF(X68="↑","増加傾向","×"),"判定外")</f>
        <v>判定外</v>
      </c>
      <c r="AA68" s="159" t="str">
        <f ca="1">IF(G68-E68&gt;0,"↑",IF(G68-E68&lt;0,"↓","－"))</f>
        <v>↑</v>
      </c>
      <c r="AB68" s="157" t="str">
        <f ca="1">IF(V68="↓↓↑↓",IF(AA68="↓","減少傾向","×"),"判定外")</f>
        <v>×</v>
      </c>
      <c r="AC68" s="158" t="str">
        <f ca="1">IF(V68="↑↑↓↑",IF(AA68="↑","増加傾向","×"),"判定外")</f>
        <v>判定外</v>
      </c>
      <c r="AD68" s="160"/>
      <c r="AE68" s="146"/>
      <c r="AK68" s="125" t="s">
        <v>438</v>
      </c>
      <c r="AL68" s="125" t="s">
        <v>459</v>
      </c>
    </row>
    <row r="69" spans="2:38" x14ac:dyDescent="0.15">
      <c r="B69" s="143"/>
      <c r="C69" s="153" t="s">
        <v>344</v>
      </c>
      <c r="D69" s="261">
        <f ca="1">SUM(D67:D68)</f>
        <v>841</v>
      </c>
      <c r="E69" s="261">
        <f ca="1">SUM(E67:E68)</f>
        <v>845</v>
      </c>
      <c r="F69" s="261">
        <f ca="1">SUM(F67:F68)</f>
        <v>842</v>
      </c>
      <c r="G69" s="261">
        <f ca="1">SUM(G67:G68)</f>
        <v>845</v>
      </c>
      <c r="H69" s="261">
        <f ca="1">SUM(H67:H68)</f>
        <v>850</v>
      </c>
      <c r="I69" s="274">
        <f ca="1">AVERAGE(D69:H69)</f>
        <v>844.6</v>
      </c>
      <c r="J69" s="275">
        <f ca="1">I69*0.97</f>
        <v>819.26199999999994</v>
      </c>
      <c r="K69" s="275">
        <f ca="1">I69*1.03</f>
        <v>869.9380000000001</v>
      </c>
      <c r="L69" s="276" t="str">
        <f ca="1">IF(AND(D69&gt;I69*0.97,D69&lt;I69*1.03),"○","×")</f>
        <v>○</v>
      </c>
      <c r="M69" s="276" t="str">
        <f ca="1">IF(AND(E69&gt;I69*0.97,E69&lt;I69*1.03),"○","×")</f>
        <v>○</v>
      </c>
      <c r="N69" s="276" t="str">
        <f ca="1">IF(AND(F69&gt;I69*0.97,F69&lt;I69*1.03),"○","×")</f>
        <v>○</v>
      </c>
      <c r="O69" s="276" t="str">
        <f ca="1">IF(AND(G69&gt;I69*0.97,G69&lt;I69*1.03),"○","×")</f>
        <v>○</v>
      </c>
      <c r="P69" s="276" t="str">
        <f ca="1">IF(AND(H69&gt;I69*0.97,H69&lt;I69*1.03),"○","×")</f>
        <v>○</v>
      </c>
      <c r="Q69" s="154" t="str">
        <f ca="1">IF(COUNTIF(L69:P69,"○")=5,"同程度","―")</f>
        <v>同程度</v>
      </c>
      <c r="R69" s="148" t="str">
        <f t="shared" ca="1" si="9"/>
        <v>↑</v>
      </c>
      <c r="S69" s="119" t="str">
        <f t="shared" ca="1" si="9"/>
        <v>↓</v>
      </c>
      <c r="T69" s="119" t="str">
        <f t="shared" ca="1" si="9"/>
        <v>↑</v>
      </c>
      <c r="U69" s="119" t="str">
        <f t="shared" ca="1" si="9"/>
        <v>↑</v>
      </c>
      <c r="V69" s="119" t="str">
        <f ca="1">R69&amp;S69&amp;T69&amp;U69</f>
        <v>↑↓↑↑</v>
      </c>
      <c r="W69" s="158" t="str" cm="1">
        <f t="array" aca="1" ref="W69" ca="1">INDEX($AL$2:$AL$82,MATCH(V69,$AK$2:$AK$82,0),0)</f>
        <v>年度により増減</v>
      </c>
      <c r="X69" s="156" t="str">
        <f ca="1">IF(F69-D69&gt;0,"↑",IF(F69-D69&lt;0,"↓","－"))</f>
        <v>↑</v>
      </c>
      <c r="Y69" s="157" t="str">
        <f ca="1">IF(V69="↓↑↓↓",IF(X69="↓","減少傾向","×"),"判定外")</f>
        <v>判定外</v>
      </c>
      <c r="Z69" s="158" t="str">
        <f ca="1">IF(V69="↑↓↑↑",IF(X69="↑","増加傾向","×"),"判定外")</f>
        <v>増加傾向</v>
      </c>
      <c r="AA69" s="159" t="str">
        <f ca="1">IF(G69-E69&gt;0,"↑",IF(G69-E69&lt;0,"↓","－"))</f>
        <v>－</v>
      </c>
      <c r="AB69" s="157" t="str">
        <f ca="1">IF(V69="↓↓↑↓",IF(AA69="↓","減少傾向","×"),"判定外")</f>
        <v>判定外</v>
      </c>
      <c r="AC69" s="158" t="str">
        <f ca="1">IF(V69="↑↑↓↑",IF(AA69="↑","増加傾向","×"),"判定外")</f>
        <v>判定外</v>
      </c>
      <c r="AD69" s="161" t="s">
        <v>364</v>
      </c>
      <c r="AE69" s="146"/>
      <c r="AK69" s="125" t="s">
        <v>439</v>
      </c>
      <c r="AL69" s="125" t="s">
        <v>455</v>
      </c>
    </row>
    <row r="70" spans="2:38" ht="27.75" thickBot="1" x14ac:dyDescent="0.2">
      <c r="B70" s="143"/>
      <c r="C70" s="187" t="s">
        <v>346</v>
      </c>
      <c r="D70" s="162">
        <f ca="1">ROUND(D68/D69,3)</f>
        <v>0.371</v>
      </c>
      <c r="E70" s="162">
        <f ca="1">ROUND(E68/E69,3)</f>
        <v>0.35099999999999998</v>
      </c>
      <c r="F70" s="162">
        <f ca="1">ROUND(F68/F69,3)</f>
        <v>0.34599999999999997</v>
      </c>
      <c r="G70" s="162">
        <f ca="1">ROUND(G68/G69,3)</f>
        <v>0.35399999999999998</v>
      </c>
      <c r="H70" s="162">
        <f ca="1">ROUND(H68/H69,3)</f>
        <v>0.34799999999999998</v>
      </c>
      <c r="I70" s="163">
        <f ca="1">AVERAGE(D70:H70)</f>
        <v>0.35399999999999998</v>
      </c>
      <c r="J70" s="164">
        <f ca="1">I70-0.03</f>
        <v>0.32399999999999995</v>
      </c>
      <c r="K70" s="164">
        <f ca="1">I70+0.03</f>
        <v>0.38400000000000001</v>
      </c>
      <c r="L70" s="277" t="str">
        <f ca="1">IF(AND(D70&gt;I70-0.03,D70&lt;I70+0.03),"○","×")</f>
        <v>○</v>
      </c>
      <c r="M70" s="277" t="str">
        <f ca="1">IF(AND(E70&gt;I70-0.03,E70&lt;I70+0.03),"○","×")</f>
        <v>○</v>
      </c>
      <c r="N70" s="277" t="str">
        <f ca="1">IF(AND(F70&gt;I70-0.03,F70&lt;I70+0.03),"○","×")</f>
        <v>○</v>
      </c>
      <c r="O70" s="277" t="str">
        <f ca="1">IF(AND(G70&gt;I70-0.03,G70&lt;I70+0.03),"○","×")</f>
        <v>○</v>
      </c>
      <c r="P70" s="277" t="str">
        <f ca="1">IF(AND(H70&gt;I70-0.03,H70&lt;I70+0.03),"○","×")</f>
        <v>○</v>
      </c>
      <c r="Q70" s="165" t="str">
        <f ca="1">IF(COUNTIF(L70:P70,"○")=5,"同程度","―")</f>
        <v>同程度</v>
      </c>
      <c r="R70" s="166" t="str">
        <f t="shared" ca="1" si="9"/>
        <v>↓</v>
      </c>
      <c r="S70" s="133" t="str">
        <f t="shared" ca="1" si="9"/>
        <v>↓</v>
      </c>
      <c r="T70" s="133" t="str">
        <f t="shared" ca="1" si="9"/>
        <v>↑</v>
      </c>
      <c r="U70" s="133" t="str">
        <f t="shared" ca="1" si="9"/>
        <v>↓</v>
      </c>
      <c r="V70" s="133" t="str">
        <f ca="1">R70&amp;S70&amp;T70&amp;U70</f>
        <v>↓↓↑↓</v>
      </c>
      <c r="W70" s="170" t="str" cm="1">
        <f t="array" aca="1" ref="W70" ca="1">INDEX($AL$2:$AL$82,MATCH(V70,$AK$2:$AK$82,0),0)</f>
        <v>年度により増減</v>
      </c>
      <c r="X70" s="168" t="str">
        <f ca="1">IF(F70-D70&gt;0,"↑",IF(F70-D70&lt;0,"↓","－"))</f>
        <v>↓</v>
      </c>
      <c r="Y70" s="169" t="str">
        <f ca="1">IF(V70="↓↑↓↓",IF(X70="↓","減少傾向","×"),"判定外")</f>
        <v>判定外</v>
      </c>
      <c r="Z70" s="170" t="str">
        <f ca="1">IF(V70="↑↓↑↑",IF(X70="↑","増加傾向","×"),"判定外")</f>
        <v>判定外</v>
      </c>
      <c r="AA70" s="171" t="str">
        <f ca="1">IF(G70-E70&gt;0,"↑",IF(G70-E70&lt;0,"↓","－"))</f>
        <v>↑</v>
      </c>
      <c r="AB70" s="169" t="str">
        <f ca="1">IF(V70="↓↓↑↓",IF(AA70="↓","減少傾向","×"),"判定外")</f>
        <v>×</v>
      </c>
      <c r="AC70" s="170" t="str">
        <f ca="1">IF(V70="↑↑↓↑",IF(AA70="↑","増加傾向","×"),"判定外")</f>
        <v>判定外</v>
      </c>
      <c r="AD70" s="172" t="s">
        <v>364</v>
      </c>
      <c r="AE70" s="146"/>
      <c r="AK70" s="125" t="s">
        <v>440</v>
      </c>
      <c r="AL70" s="125" t="s">
        <v>455</v>
      </c>
    </row>
    <row r="71" spans="2:38" ht="14.25" thickBot="1" x14ac:dyDescent="0.2">
      <c r="B71" s="143"/>
      <c r="C71" s="144"/>
      <c r="D71" s="270"/>
      <c r="E71" s="270"/>
      <c r="F71" s="270"/>
      <c r="G71" s="270"/>
      <c r="H71" s="270"/>
      <c r="I71" s="278"/>
      <c r="J71" s="278"/>
      <c r="K71" s="278"/>
      <c r="L71" s="279"/>
      <c r="M71" s="279"/>
      <c r="N71" s="279"/>
      <c r="O71" s="279"/>
      <c r="P71" s="279"/>
      <c r="Q71" s="174"/>
      <c r="R71" s="174"/>
      <c r="S71" s="174"/>
      <c r="T71" s="174"/>
      <c r="U71" s="174"/>
      <c r="V71" s="174"/>
      <c r="W71" s="173"/>
      <c r="X71" s="174"/>
      <c r="Y71" s="173"/>
      <c r="Z71" s="173"/>
      <c r="AA71" s="174"/>
      <c r="AB71" s="173"/>
      <c r="AC71" s="173"/>
      <c r="AD71" s="175"/>
      <c r="AE71" s="146"/>
      <c r="AK71" s="125" t="s">
        <v>441</v>
      </c>
      <c r="AL71" s="125" t="s">
        <v>453</v>
      </c>
    </row>
    <row r="72" spans="2:38" x14ac:dyDescent="0.15">
      <c r="B72" s="143"/>
      <c r="C72" s="144"/>
      <c r="D72" s="270"/>
      <c r="E72" s="270"/>
      <c r="F72" s="270"/>
      <c r="G72" s="270"/>
      <c r="H72" s="270"/>
      <c r="I72" s="343" t="s">
        <v>368</v>
      </c>
      <c r="J72" s="344"/>
      <c r="K72" s="344"/>
      <c r="L72" s="345"/>
      <c r="M72" s="345"/>
      <c r="N72" s="345"/>
      <c r="O72" s="345"/>
      <c r="P72" s="345"/>
      <c r="Q72" s="346" t="s">
        <v>366</v>
      </c>
      <c r="R72" s="348" t="s">
        <v>369</v>
      </c>
      <c r="S72" s="349"/>
      <c r="T72" s="349"/>
      <c r="U72" s="349"/>
      <c r="V72" s="350" t="s">
        <v>367</v>
      </c>
      <c r="W72" s="351"/>
      <c r="X72" s="337" t="s">
        <v>468</v>
      </c>
      <c r="Y72" s="341" t="s">
        <v>472</v>
      </c>
      <c r="Z72" s="342"/>
      <c r="AA72" s="339" t="s">
        <v>469</v>
      </c>
      <c r="AB72" s="341" t="s">
        <v>473</v>
      </c>
      <c r="AC72" s="342"/>
      <c r="AD72" s="360" t="s">
        <v>456</v>
      </c>
      <c r="AE72" s="146"/>
      <c r="AK72" s="125" t="s">
        <v>442</v>
      </c>
      <c r="AL72" s="125" t="s">
        <v>455</v>
      </c>
    </row>
    <row r="73" spans="2:38" x14ac:dyDescent="0.15">
      <c r="B73" s="143"/>
      <c r="C73" s="187" t="s">
        <v>332</v>
      </c>
      <c r="D73" s="269" t="str">
        <f ca="1">Q1</f>
        <v>R1</v>
      </c>
      <c r="E73" s="269" t="str">
        <f ca="1">R1</f>
        <v>R2</v>
      </c>
      <c r="F73" s="269" t="str">
        <f ca="1">S1</f>
        <v>R3</v>
      </c>
      <c r="G73" s="269" t="str">
        <f ca="1">T1</f>
        <v>R4</v>
      </c>
      <c r="H73" s="269" t="str">
        <f ca="1">U1</f>
        <v>R5</v>
      </c>
      <c r="I73" s="272" t="s">
        <v>365</v>
      </c>
      <c r="J73" s="273">
        <v>-0.03</v>
      </c>
      <c r="K73" s="273">
        <v>0.03</v>
      </c>
      <c r="L73" s="269" t="str">
        <f ca="1">Q1</f>
        <v>R1</v>
      </c>
      <c r="M73" s="269" t="str">
        <f ca="1">R1</f>
        <v>R2</v>
      </c>
      <c r="N73" s="269" t="str">
        <f ca="1">S1</f>
        <v>R3</v>
      </c>
      <c r="O73" s="269" t="str">
        <f ca="1">T1</f>
        <v>R4</v>
      </c>
      <c r="P73" s="269" t="str">
        <f ca="1">U1</f>
        <v>R5</v>
      </c>
      <c r="Q73" s="347"/>
      <c r="R73" s="148" t="s">
        <v>462</v>
      </c>
      <c r="S73" s="119" t="s">
        <v>463</v>
      </c>
      <c r="T73" s="119" t="s">
        <v>464</v>
      </c>
      <c r="U73" s="119" t="s">
        <v>465</v>
      </c>
      <c r="V73" s="352"/>
      <c r="W73" s="353"/>
      <c r="X73" s="338"/>
      <c r="Y73" s="149" t="s">
        <v>474</v>
      </c>
      <c r="Z73" s="150" t="s">
        <v>475</v>
      </c>
      <c r="AA73" s="340"/>
      <c r="AB73" s="151" t="s">
        <v>476</v>
      </c>
      <c r="AC73" s="152" t="s">
        <v>477</v>
      </c>
      <c r="AD73" s="361"/>
      <c r="AE73" s="146"/>
      <c r="AK73" s="125" t="s">
        <v>443</v>
      </c>
      <c r="AL73" s="125" t="s">
        <v>364</v>
      </c>
    </row>
    <row r="74" spans="2:38" x14ac:dyDescent="0.15">
      <c r="B74" s="143"/>
      <c r="C74" s="153" t="s">
        <v>283</v>
      </c>
      <c r="D74" s="261">
        <f ca="1">SUMIF('1.経年データ（学部単位）'!A:A,D38,'1.経年データ（学部単位）'!L:L)</f>
        <v>106</v>
      </c>
      <c r="E74" s="261">
        <f ca="1">SUMIF('1.経年データ（学部単位）'!A:A,E38,'1.経年データ（学部単位）'!L:L)</f>
        <v>113</v>
      </c>
      <c r="F74" s="261">
        <f ca="1">SUMIF('1.経年データ（学部単位）'!A:A,F38,'1.経年データ（学部単位）'!L:L)</f>
        <v>113</v>
      </c>
      <c r="G74" s="261">
        <f ca="1">SUMIF('1.経年データ（学部単位）'!A:A,G38,'1.経年データ（学部単位）'!L:L)</f>
        <v>123</v>
      </c>
      <c r="H74" s="261">
        <f ca="1">SUMIF('1.経年データ（学部単位）'!A:A,H38,'1.経年データ（学部単位）'!L:L)</f>
        <v>126</v>
      </c>
      <c r="I74" s="274">
        <f ca="1">AVERAGE(D74:H74)</f>
        <v>116.2</v>
      </c>
      <c r="J74" s="275">
        <f ca="1">I74*0.97</f>
        <v>112.714</v>
      </c>
      <c r="K74" s="275">
        <f ca="1">I74*1.03</f>
        <v>119.68600000000001</v>
      </c>
      <c r="L74" s="276" t="str">
        <f ca="1">IF(AND(D74&gt;I74*0.97,D74&lt;I74*1.03),"○","×")</f>
        <v>×</v>
      </c>
      <c r="M74" s="276" t="str">
        <f ca="1">IF(AND(E74&gt;I74*0.97,E74&lt;I74*1.03),"○","×")</f>
        <v>○</v>
      </c>
      <c r="N74" s="276" t="str">
        <f ca="1">IF(AND(F74&gt;I74*0.97,F74&lt;I74*1.03),"○","×")</f>
        <v>○</v>
      </c>
      <c r="O74" s="276" t="str">
        <f ca="1">IF(AND(G74&gt;I74*0.97,G74&lt;I74*1.03),"○","×")</f>
        <v>×</v>
      </c>
      <c r="P74" s="276" t="str">
        <f ca="1">IF(AND(H74&gt;I74*0.97,H74&lt;I74*1.03),"○","×")</f>
        <v>×</v>
      </c>
      <c r="Q74" s="154" t="str">
        <f ca="1">IF(COUNTIF(L74:P74,"○")=5,"同程度","―")</f>
        <v>―</v>
      </c>
      <c r="R74" s="148" t="str">
        <f t="shared" ref="R74:U77" ca="1" si="10">IF(E74-D74&gt;0,"↑",IF(E74-D74&lt;0,"↓","－"))</f>
        <v>↑</v>
      </c>
      <c r="S74" s="119" t="str">
        <f t="shared" ca="1" si="10"/>
        <v>－</v>
      </c>
      <c r="T74" s="119" t="str">
        <f t="shared" ca="1" si="10"/>
        <v>↑</v>
      </c>
      <c r="U74" s="119" t="str">
        <f t="shared" ca="1" si="10"/>
        <v>↑</v>
      </c>
      <c r="V74" s="119" t="str">
        <f ca="1">R74&amp;S74&amp;T74&amp;U74</f>
        <v>↑－↑↑</v>
      </c>
      <c r="W74" s="158" t="str" cm="1">
        <f t="array" aca="1" ref="W74" ca="1">INDEX($AL$2:$AL$82,MATCH(V74,$AK$2:$AK$82,0),0)</f>
        <v>増加傾向⤴</v>
      </c>
      <c r="X74" s="156" t="str">
        <f ca="1">IF(F74-D74&gt;0,"↑",IF(F74-D74&lt;0,"↓","－"))</f>
        <v>↑</v>
      </c>
      <c r="Y74" s="157" t="str">
        <f ca="1">IF(V74="↓↑↓↓",IF(X74="↓","減少傾向","×"),"判定外")</f>
        <v>判定外</v>
      </c>
      <c r="Z74" s="158" t="str">
        <f ca="1">IF(V74="↑↓↑↑",IF(X74="↑","増加傾向","×"),"判定外")</f>
        <v>判定外</v>
      </c>
      <c r="AA74" s="159" t="str">
        <f ca="1">IF(G74-E74&gt;0,"↑",IF(G74-E74&lt;0,"↓","－"))</f>
        <v>↑</v>
      </c>
      <c r="AB74" s="157" t="str">
        <f ca="1">IF(V74="↓↓↑↓",IF(AA74="↓","減少傾向","×"),"判定外")</f>
        <v>判定外</v>
      </c>
      <c r="AC74" s="158" t="str">
        <f ca="1">IF(V74="↑↑↓↑",IF(AA74="↑","増加傾向","×"),"判定外")</f>
        <v>判定外</v>
      </c>
      <c r="AD74" s="160"/>
      <c r="AE74" s="146"/>
      <c r="AK74" s="125" t="s">
        <v>444</v>
      </c>
      <c r="AL74" s="125" t="s">
        <v>454</v>
      </c>
    </row>
    <row r="75" spans="2:38" x14ac:dyDescent="0.15">
      <c r="B75" s="143"/>
      <c r="C75" s="153" t="s">
        <v>284</v>
      </c>
      <c r="D75" s="290">
        <f ca="1">SUMIF('1.経年データ（学部単位）'!A:A,D38,'1.経年データ（学部単位）'!M:M)</f>
        <v>143</v>
      </c>
      <c r="E75" s="290">
        <f ca="1">SUMIF('1.経年データ（学部単位）'!A:A,E38,'1.経年データ（学部単位）'!M:M)</f>
        <v>156</v>
      </c>
      <c r="F75" s="290">
        <f ca="1">SUMIF('1.経年データ（学部単位）'!A:A,F38,'1.経年データ（学部単位）'!M:M)</f>
        <v>152</v>
      </c>
      <c r="G75" s="290">
        <f ca="1">SUMIF('1.経年データ（学部単位）'!A:A,G38,'1.経年データ（学部単位）'!M:M)</f>
        <v>148</v>
      </c>
      <c r="H75" s="290">
        <f ca="1">SUMIF('1.経年データ（学部単位）'!A:A,H38,'1.経年データ（学部単位）'!M:M)</f>
        <v>140</v>
      </c>
      <c r="I75" s="274">
        <f ca="1">AVERAGE(D75:H75)</f>
        <v>147.80000000000001</v>
      </c>
      <c r="J75" s="275">
        <f ca="1">I75*0.97</f>
        <v>143.36600000000001</v>
      </c>
      <c r="K75" s="275">
        <f ca="1">I75*1.03</f>
        <v>152.23400000000001</v>
      </c>
      <c r="L75" s="276" t="str">
        <f ca="1">IF(AND(D75&gt;I75*0.97,D75&lt;I75*1.03),"○","×")</f>
        <v>×</v>
      </c>
      <c r="M75" s="276" t="str">
        <f ca="1">IF(AND(E75&gt;I75*0.97,E75&lt;I75*1.03),"○","×")</f>
        <v>×</v>
      </c>
      <c r="N75" s="276" t="str">
        <f ca="1">IF(AND(F75&gt;I75*0.97,F75&lt;I75*1.03),"○","×")</f>
        <v>○</v>
      </c>
      <c r="O75" s="276" t="str">
        <f ca="1">IF(AND(G75&gt;I75*0.97,G75&lt;I75*1.03),"○","×")</f>
        <v>○</v>
      </c>
      <c r="P75" s="276" t="str">
        <f ca="1">IF(AND(H75&gt;I75*0.97,H75&lt;I75*1.03),"○","×")</f>
        <v>×</v>
      </c>
      <c r="Q75" s="154" t="str">
        <f ca="1">IF(COUNTIF(L75:P75,"○")=5,"同程度","―")</f>
        <v>―</v>
      </c>
      <c r="R75" s="148" t="str">
        <f t="shared" ca="1" si="10"/>
        <v>↑</v>
      </c>
      <c r="S75" s="119" t="str">
        <f t="shared" ca="1" si="10"/>
        <v>↓</v>
      </c>
      <c r="T75" s="119" t="str">
        <f t="shared" ca="1" si="10"/>
        <v>↓</v>
      </c>
      <c r="U75" s="119" t="str">
        <f t="shared" ca="1" si="10"/>
        <v>↓</v>
      </c>
      <c r="V75" s="119" t="str">
        <f ca="1">R75&amp;S75&amp;T75&amp;U75</f>
        <v>↑↓↓↓</v>
      </c>
      <c r="W75" s="158" t="str" cm="1">
        <f t="array" aca="1" ref="W75" ca="1">INDEX($AL$2:$AL$82,MATCH(V75,$AK$2:$AK$82,0),0)</f>
        <v>減少傾向⤵</v>
      </c>
      <c r="X75" s="156" t="str">
        <f ca="1">IF(F75-D75&gt;0,"↑",IF(F75-D75&lt;0,"↓","－"))</f>
        <v>↑</v>
      </c>
      <c r="Y75" s="157" t="str">
        <f ca="1">IF(V75="↓↑↓↓",IF(X75="↓","減少傾向","×"),"判定外")</f>
        <v>判定外</v>
      </c>
      <c r="Z75" s="158" t="str">
        <f ca="1">IF(V75="↑↓↑↑",IF(X75="↑","増加傾向","×"),"判定外")</f>
        <v>判定外</v>
      </c>
      <c r="AA75" s="159" t="str">
        <f ca="1">IF(G75-E75&gt;0,"↑",IF(G75-E75&lt;0,"↓","－"))</f>
        <v>↓</v>
      </c>
      <c r="AB75" s="157" t="str">
        <f ca="1">IF(V75="↓↓↑↓",IF(AA75="↓","減少傾向","×"),"判定外")</f>
        <v>判定外</v>
      </c>
      <c r="AC75" s="158" t="str">
        <f ca="1">IF(V75="↑↑↓↑",IF(AA75="↑","増加傾向","×"),"判定外")</f>
        <v>判定外</v>
      </c>
      <c r="AD75" s="160"/>
      <c r="AE75" s="146"/>
      <c r="AK75" s="125" t="s">
        <v>445</v>
      </c>
      <c r="AL75" s="125" t="s">
        <v>453</v>
      </c>
    </row>
    <row r="76" spans="2:38" x14ac:dyDescent="0.15">
      <c r="B76" s="143"/>
      <c r="C76" s="153" t="s">
        <v>344</v>
      </c>
      <c r="D76" s="261">
        <f ca="1">SUM(D74:D75)</f>
        <v>249</v>
      </c>
      <c r="E76" s="261">
        <f ca="1">SUM(E74:E75)</f>
        <v>269</v>
      </c>
      <c r="F76" s="261">
        <f ca="1">SUM(F74:F75)</f>
        <v>265</v>
      </c>
      <c r="G76" s="261">
        <f ca="1">SUM(G74:G75)</f>
        <v>271</v>
      </c>
      <c r="H76" s="261">
        <f ca="1">SUM(H74:H75)</f>
        <v>266</v>
      </c>
      <c r="I76" s="274">
        <f ca="1">AVERAGE(D76:H76)</f>
        <v>264</v>
      </c>
      <c r="J76" s="275">
        <f ca="1">I76*0.97</f>
        <v>256.08</v>
      </c>
      <c r="K76" s="275">
        <f ca="1">I76*1.03</f>
        <v>271.92</v>
      </c>
      <c r="L76" s="276" t="str">
        <f ca="1">IF(AND(D76&gt;I76*0.97,D76&lt;I76*1.03),"○","×")</f>
        <v>×</v>
      </c>
      <c r="M76" s="276" t="str">
        <f ca="1">IF(AND(E76&gt;I76*0.97,E76&lt;I76*1.03),"○","×")</f>
        <v>○</v>
      </c>
      <c r="N76" s="276" t="str">
        <f ca="1">IF(AND(F76&gt;I76*0.97,F76&lt;I76*1.03),"○","×")</f>
        <v>○</v>
      </c>
      <c r="O76" s="276" t="str">
        <f ca="1">IF(AND(G76&gt;I76*0.97,G76&lt;I76*1.03),"○","×")</f>
        <v>○</v>
      </c>
      <c r="P76" s="276" t="str">
        <f ca="1">IF(AND(H76&gt;I76*0.97,H76&lt;I76*1.03),"○","×")</f>
        <v>○</v>
      </c>
      <c r="Q76" s="154" t="str">
        <f ca="1">IF(COUNTIF(L76:P76,"○")=5,"同程度","―")</f>
        <v>―</v>
      </c>
      <c r="R76" s="148" t="str">
        <f t="shared" ca="1" si="10"/>
        <v>↑</v>
      </c>
      <c r="S76" s="119" t="str">
        <f t="shared" ca="1" si="10"/>
        <v>↓</v>
      </c>
      <c r="T76" s="119" t="str">
        <f t="shared" ca="1" si="10"/>
        <v>↑</v>
      </c>
      <c r="U76" s="119" t="str">
        <f t="shared" ca="1" si="10"/>
        <v>↓</v>
      </c>
      <c r="V76" s="119" t="str">
        <f ca="1">R76&amp;S76&amp;T76&amp;U76</f>
        <v>↑↓↑↓</v>
      </c>
      <c r="W76" s="158" t="str" cm="1">
        <f t="array" aca="1" ref="W76" ca="1">INDEX($AL$2:$AL$82,MATCH(V76,$AK$2:$AK$82,0),0)</f>
        <v>隔年で増減</v>
      </c>
      <c r="X76" s="156" t="str">
        <f ca="1">IF(F76-D76&gt;0,"↑",IF(F76-D76&lt;0,"↓","－"))</f>
        <v>↑</v>
      </c>
      <c r="Y76" s="157" t="str">
        <f ca="1">IF(V76="↓↑↓↓",IF(X76="↓","減少傾向","×"),"判定外")</f>
        <v>判定外</v>
      </c>
      <c r="Z76" s="158" t="str">
        <f ca="1">IF(V76="↑↓↑↑",IF(X76="↑","増加傾向","×"),"判定外")</f>
        <v>判定外</v>
      </c>
      <c r="AA76" s="159" t="str">
        <f ca="1">IF(G76-E76&gt;0,"↑",IF(G76-E76&lt;0,"↓","－"))</f>
        <v>↑</v>
      </c>
      <c r="AB76" s="157" t="str">
        <f ca="1">IF(V76="↓↓↑↓",IF(AA76="↓","減少傾向","×"),"判定外")</f>
        <v>判定外</v>
      </c>
      <c r="AC76" s="158" t="str">
        <f ca="1">IF(V76="↑↑↓↑",IF(AA76="↑","増加傾向","×"),"判定外")</f>
        <v>判定外</v>
      </c>
      <c r="AD76" s="161" t="s">
        <v>319</v>
      </c>
      <c r="AE76" s="146"/>
      <c r="AK76" s="125" t="s">
        <v>446</v>
      </c>
      <c r="AL76" s="125" t="s">
        <v>364</v>
      </c>
    </row>
    <row r="77" spans="2:38" ht="27.75" thickBot="1" x14ac:dyDescent="0.2">
      <c r="B77" s="143"/>
      <c r="C77" s="187" t="s">
        <v>346</v>
      </c>
      <c r="D77" s="162">
        <f ca="1">ROUND(D75/D76,3)</f>
        <v>0.57399999999999995</v>
      </c>
      <c r="E77" s="162">
        <f ca="1">ROUND(E75/E76,3)</f>
        <v>0.57999999999999996</v>
      </c>
      <c r="F77" s="162">
        <f ca="1">ROUND(F75/F76,3)</f>
        <v>0.57399999999999995</v>
      </c>
      <c r="G77" s="162">
        <f ca="1">ROUND(G75/G76,3)</f>
        <v>0.54600000000000004</v>
      </c>
      <c r="H77" s="162">
        <f ca="1">ROUND(H75/H76,3)</f>
        <v>0.52600000000000002</v>
      </c>
      <c r="I77" s="163">
        <f ca="1">AVERAGE(D77:H77)</f>
        <v>0.55999999999999994</v>
      </c>
      <c r="J77" s="164">
        <f ca="1">I77-0.03</f>
        <v>0.52999999999999992</v>
      </c>
      <c r="K77" s="164">
        <f ca="1">I77+0.03</f>
        <v>0.59</v>
      </c>
      <c r="L77" s="277" t="str">
        <f ca="1">IF(AND(D77&gt;I77-0.03,D77&lt;I77+0.03),"○","×")</f>
        <v>○</v>
      </c>
      <c r="M77" s="277" t="str">
        <f ca="1">IF(AND(E77&gt;I77-0.03,E77&lt;I77+0.03),"○","×")</f>
        <v>○</v>
      </c>
      <c r="N77" s="277" t="str">
        <f ca="1">IF(AND(F77&gt;I77-0.03,F77&lt;I77+0.03),"○","×")</f>
        <v>○</v>
      </c>
      <c r="O77" s="277" t="str">
        <f ca="1">IF(AND(G77&gt;I77-0.03,G77&lt;I77+0.03),"○","×")</f>
        <v>○</v>
      </c>
      <c r="P77" s="277" t="str">
        <f ca="1">IF(AND(H77&gt;I77-0.03,H77&lt;I77+0.03),"○","×")</f>
        <v>×</v>
      </c>
      <c r="Q77" s="165" t="str">
        <f ca="1">IF(COUNTIF(L77:P77,"○")=5,"同程度","―")</f>
        <v>―</v>
      </c>
      <c r="R77" s="166" t="str">
        <f t="shared" ca="1" si="10"/>
        <v>↑</v>
      </c>
      <c r="S77" s="133" t="str">
        <f t="shared" ca="1" si="10"/>
        <v>↓</v>
      </c>
      <c r="T77" s="133" t="str">
        <f t="shared" ca="1" si="10"/>
        <v>↓</v>
      </c>
      <c r="U77" s="133" t="str">
        <f t="shared" ca="1" si="10"/>
        <v>↓</v>
      </c>
      <c r="V77" s="133" t="str">
        <f ca="1">R77&amp;S77&amp;T77&amp;U77</f>
        <v>↑↓↓↓</v>
      </c>
      <c r="W77" s="170" t="str" cm="1">
        <f t="array" aca="1" ref="W77" ca="1">INDEX($AL$2:$AL$82,MATCH(V77,$AK$2:$AK$82,0),0)</f>
        <v>減少傾向⤵</v>
      </c>
      <c r="X77" s="168" t="str">
        <f ca="1">IF(F77-D77&gt;0,"↑",IF(F77-D77&lt;0,"↓","－"))</f>
        <v>－</v>
      </c>
      <c r="Y77" s="169" t="str">
        <f ca="1">IF(V77="↓↑↓↓",IF(X77="↓","減少傾向","×"),"判定外")</f>
        <v>判定外</v>
      </c>
      <c r="Z77" s="170" t="str">
        <f ca="1">IF(V77="↑↓↑↑",IF(X77="↑","増加傾向","×"),"判定外")</f>
        <v>判定外</v>
      </c>
      <c r="AA77" s="171" t="str">
        <f ca="1">IF(G77-E77&gt;0,"↑",IF(G77-E77&lt;0,"↓","－"))</f>
        <v>↓</v>
      </c>
      <c r="AB77" s="169" t="str">
        <f ca="1">IF(V77="↓↓↑↓",IF(AA77="↓","減少傾向","×"),"判定外")</f>
        <v>判定外</v>
      </c>
      <c r="AC77" s="170" t="str">
        <f ca="1">IF(V77="↑↑↓↑",IF(AA77="↑","増加傾向","×"),"判定外")</f>
        <v>判定外</v>
      </c>
      <c r="AD77" s="172" t="s">
        <v>287</v>
      </c>
      <c r="AE77" s="146"/>
      <c r="AK77" s="125" t="s">
        <v>447</v>
      </c>
      <c r="AL77" s="125" t="s">
        <v>453</v>
      </c>
    </row>
    <row r="78" spans="2:38" ht="14.25" thickBot="1" x14ac:dyDescent="0.2">
      <c r="B78" s="179"/>
      <c r="C78" s="180"/>
      <c r="D78" s="188"/>
      <c r="E78" s="188"/>
      <c r="F78" s="188"/>
      <c r="G78" s="188"/>
      <c r="H78" s="188"/>
      <c r="I78" s="283"/>
      <c r="J78" s="283"/>
      <c r="K78" s="283"/>
      <c r="L78" s="284"/>
      <c r="M78" s="284"/>
      <c r="N78" s="284"/>
      <c r="O78" s="284"/>
      <c r="P78" s="284"/>
      <c r="Q78" s="182"/>
      <c r="R78" s="182"/>
      <c r="S78" s="182"/>
      <c r="T78" s="182"/>
      <c r="U78" s="182"/>
      <c r="V78" s="182"/>
      <c r="W78" s="181"/>
      <c r="X78" s="182"/>
      <c r="Y78" s="181"/>
      <c r="Z78" s="181"/>
      <c r="AA78" s="182"/>
      <c r="AB78" s="181"/>
      <c r="AC78" s="181"/>
      <c r="AD78" s="183"/>
      <c r="AE78" s="184"/>
      <c r="AK78" s="125" t="s">
        <v>448</v>
      </c>
      <c r="AL78" s="125" t="s">
        <v>455</v>
      </c>
    </row>
    <row r="79" spans="2:38" ht="14.25" thickBot="1" x14ac:dyDescent="0.2">
      <c r="D79" s="4"/>
      <c r="E79" s="4"/>
      <c r="F79" s="4"/>
      <c r="G79" s="4"/>
      <c r="H79" s="4"/>
      <c r="I79" s="285"/>
      <c r="J79" s="285"/>
      <c r="K79" s="285"/>
      <c r="L79" s="286"/>
      <c r="M79" s="286"/>
      <c r="N79" s="286"/>
      <c r="O79" s="286"/>
      <c r="P79" s="286"/>
      <c r="AK79" s="125" t="s">
        <v>449</v>
      </c>
      <c r="AL79" s="125" t="s">
        <v>364</v>
      </c>
    </row>
    <row r="80" spans="2:38" ht="14.25" thickBot="1" x14ac:dyDescent="0.2">
      <c r="B80" s="189" t="s">
        <v>488</v>
      </c>
      <c r="C80" s="190"/>
      <c r="D80" s="291"/>
      <c r="E80" s="291"/>
      <c r="F80" s="291"/>
      <c r="G80" s="291"/>
      <c r="H80" s="291"/>
      <c r="I80" s="292"/>
      <c r="J80" s="292"/>
      <c r="K80" s="292"/>
      <c r="L80" s="293"/>
      <c r="M80" s="293"/>
      <c r="N80" s="293"/>
      <c r="O80" s="293"/>
      <c r="P80" s="293"/>
      <c r="Q80" s="192"/>
      <c r="R80" s="192"/>
      <c r="S80" s="192"/>
      <c r="T80" s="192"/>
      <c r="U80" s="192"/>
      <c r="V80" s="192"/>
      <c r="W80" s="191"/>
      <c r="X80" s="192"/>
      <c r="Y80" s="191"/>
      <c r="Z80" s="191"/>
      <c r="AA80" s="192"/>
      <c r="AB80" s="191"/>
      <c r="AC80" s="191"/>
      <c r="AD80" s="193"/>
      <c r="AE80" s="194"/>
      <c r="AK80" s="125" t="s">
        <v>450</v>
      </c>
      <c r="AL80" s="125" t="s">
        <v>364</v>
      </c>
    </row>
    <row r="81" spans="2:38" x14ac:dyDescent="0.15">
      <c r="B81" s="195"/>
      <c r="C81" s="196"/>
      <c r="D81" s="294"/>
      <c r="E81" s="294"/>
      <c r="F81" s="294"/>
      <c r="G81" s="294"/>
      <c r="H81" s="294"/>
      <c r="I81" s="343" t="s">
        <v>368</v>
      </c>
      <c r="J81" s="344"/>
      <c r="K81" s="344"/>
      <c r="L81" s="345"/>
      <c r="M81" s="345"/>
      <c r="N81" s="345"/>
      <c r="O81" s="345"/>
      <c r="P81" s="345"/>
      <c r="Q81" s="346" t="s">
        <v>366</v>
      </c>
      <c r="R81" s="348" t="s">
        <v>369</v>
      </c>
      <c r="S81" s="349"/>
      <c r="T81" s="349"/>
      <c r="U81" s="349"/>
      <c r="V81" s="350" t="s">
        <v>367</v>
      </c>
      <c r="W81" s="351"/>
      <c r="X81" s="337" t="s">
        <v>468</v>
      </c>
      <c r="Y81" s="341" t="s">
        <v>472</v>
      </c>
      <c r="Z81" s="342"/>
      <c r="AA81" s="339" t="s">
        <v>469</v>
      </c>
      <c r="AB81" s="341" t="s">
        <v>473</v>
      </c>
      <c r="AC81" s="342"/>
      <c r="AD81" s="360" t="s">
        <v>456</v>
      </c>
      <c r="AE81" s="197"/>
      <c r="AK81" s="125" t="s">
        <v>451</v>
      </c>
      <c r="AL81" s="125" t="s">
        <v>364</v>
      </c>
    </row>
    <row r="82" spans="2:38" x14ac:dyDescent="0.15">
      <c r="B82" s="195"/>
      <c r="C82" s="147" t="s">
        <v>14</v>
      </c>
      <c r="D82" s="271" t="str" cm="1">
        <f t="array" aca="1" ref="D82" ca="1">"R"&amp;RIGHT(CELL("filename",'1-2.2019'!A1),4)-2018</f>
        <v>R1</v>
      </c>
      <c r="E82" s="271" t="str" cm="1">
        <f t="array" aca="1" ref="E82" ca="1">"R"&amp;RIGHT(CELL("filename",'1-2.2020'!A1),4)-2018</f>
        <v>R2</v>
      </c>
      <c r="F82" s="271" t="str" cm="1">
        <f t="array" aca="1" ref="F82" ca="1">"R"&amp;RIGHT(CELL("filename",'1-2.2021'!B1),4)-2018</f>
        <v>R3</v>
      </c>
      <c r="G82" s="271" t="str" cm="1">
        <f t="array" aca="1" ref="G82" ca="1">"R"&amp;RIGHT(CELL("filename",'1-2.2022'!C1),4)-2018</f>
        <v>R4</v>
      </c>
      <c r="H82" s="271" t="str" cm="1">
        <f t="array" aca="1" ref="H82" ca="1">"R"&amp;RIGHT(CELL("filename",'1-2.2023'!D1),4)-2018</f>
        <v>R5</v>
      </c>
      <c r="I82" s="272" t="s">
        <v>365</v>
      </c>
      <c r="J82" s="273">
        <v>-0.03</v>
      </c>
      <c r="K82" s="273">
        <v>0.03</v>
      </c>
      <c r="L82" s="269" t="str">
        <f ca="1">Q1</f>
        <v>R1</v>
      </c>
      <c r="M82" s="269" t="str">
        <f ca="1">R1</f>
        <v>R2</v>
      </c>
      <c r="N82" s="269" t="str">
        <f ca="1">S1</f>
        <v>R3</v>
      </c>
      <c r="O82" s="269" t="str">
        <f ca="1">T1</f>
        <v>R4</v>
      </c>
      <c r="P82" s="269" t="str">
        <f ca="1">U1</f>
        <v>R5</v>
      </c>
      <c r="Q82" s="347"/>
      <c r="R82" s="148" t="s">
        <v>462</v>
      </c>
      <c r="S82" s="119" t="s">
        <v>463</v>
      </c>
      <c r="T82" s="119" t="s">
        <v>464</v>
      </c>
      <c r="U82" s="119" t="s">
        <v>465</v>
      </c>
      <c r="V82" s="352"/>
      <c r="W82" s="353"/>
      <c r="X82" s="338"/>
      <c r="Y82" s="149" t="s">
        <v>474</v>
      </c>
      <c r="Z82" s="150" t="s">
        <v>475</v>
      </c>
      <c r="AA82" s="340"/>
      <c r="AB82" s="151" t="s">
        <v>476</v>
      </c>
      <c r="AC82" s="152" t="s">
        <v>477</v>
      </c>
      <c r="AD82" s="361"/>
      <c r="AE82" s="197"/>
      <c r="AK82" s="125" t="s">
        <v>452</v>
      </c>
      <c r="AL82" s="125" t="s">
        <v>364</v>
      </c>
    </row>
    <row r="83" spans="2:38" x14ac:dyDescent="0.15">
      <c r="B83" s="195"/>
      <c r="C83" s="153" t="s">
        <v>283</v>
      </c>
      <c r="D83" s="261" cm="1">
        <f t="array" ref="D83">INDEX('1-2.2019'!D:D,MATCH("F139110110504",'1-2.2019'!A:A,0),0)</f>
        <v>175</v>
      </c>
      <c r="E83" s="261" cm="1">
        <f t="array" ref="E83">INDEX('1-2.2020'!D:D,MATCH("F139110110504",'1-2.2020'!A:A,0),0)</f>
        <v>178</v>
      </c>
      <c r="F83" s="261" cm="1">
        <f t="array" ref="F83">INDEX('1-2.2021'!D:D,MATCH("F139110110504",'1-2.2021'!A:A,0),0)</f>
        <v>201</v>
      </c>
      <c r="G83" s="261" cm="1">
        <f t="array" ref="G83">INDEX('1-2.2022'!D:D,MATCH("F139110110504",'1-2.2022'!A:A,0),0)</f>
        <v>214</v>
      </c>
      <c r="H83" s="261" cm="1">
        <f t="array" ref="H83">INDEX('1-2.2023'!D:D,MATCH("F139110110504",'1-2.2023'!A:A,0),0)</f>
        <v>216</v>
      </c>
      <c r="I83" s="274">
        <f>AVERAGE(D83:H83)</f>
        <v>196.8</v>
      </c>
      <c r="J83" s="275">
        <f>I83*0.97</f>
        <v>190.89600000000002</v>
      </c>
      <c r="K83" s="275">
        <f>I83*1.03</f>
        <v>202.70400000000001</v>
      </c>
      <c r="L83" s="276" t="str">
        <f>IF(AND(D83&gt;I83*0.97,D83&lt;I83*1.03),"○","×")</f>
        <v>×</v>
      </c>
      <c r="M83" s="276" t="str">
        <f>IF(AND(E83&gt;I83*0.97,E83&lt;I83*1.03),"○","×")</f>
        <v>×</v>
      </c>
      <c r="N83" s="276" t="str">
        <f>IF(AND(F83&gt;I83*0.97,F83&lt;I83*1.03),"○","×")</f>
        <v>○</v>
      </c>
      <c r="O83" s="276" t="str">
        <f>IF(AND(G83&gt;I83*0.97,G83&lt;I83*1.03),"○","×")</f>
        <v>×</v>
      </c>
      <c r="P83" s="276" t="str">
        <f>IF(AND(H83&gt;I83*0.97,H83&lt;I83*1.03),"○","×")</f>
        <v>×</v>
      </c>
      <c r="Q83" s="154" t="str">
        <f>IF(COUNTIF(L83:P83,"○")=5,"同程度","―")</f>
        <v>―</v>
      </c>
      <c r="R83" s="148" t="str">
        <f t="shared" ref="R83:U86" si="11">IF(E83-D83&gt;0,"↑",IF(E83-D83&lt;0,"↓","－"))</f>
        <v>↑</v>
      </c>
      <c r="S83" s="119" t="str">
        <f t="shared" si="11"/>
        <v>↑</v>
      </c>
      <c r="T83" s="119" t="str">
        <f t="shared" si="11"/>
        <v>↑</v>
      </c>
      <c r="U83" s="119" t="str">
        <f t="shared" si="11"/>
        <v>↑</v>
      </c>
      <c r="V83" s="119" t="str">
        <f>R83&amp;S83&amp;T83&amp;U83</f>
        <v>↑↑↑↑</v>
      </c>
      <c r="W83" s="158" t="str" cm="1">
        <f t="array" ref="W83">INDEX($AL$2:$AL$82,MATCH(V83,$AK$2:$AK$82,0),0)</f>
        <v>増加傾向⤴</v>
      </c>
      <c r="X83" s="156" t="str">
        <f>IF(F83-D83&gt;0,"↑",IF(F83-D83&lt;0,"↓","－"))</f>
        <v>↑</v>
      </c>
      <c r="Y83" s="157" t="str">
        <f>IF(V83="↓↑↓↓",IF(X83="↓","減少傾向","×"),"判定外")</f>
        <v>判定外</v>
      </c>
      <c r="Z83" s="158" t="str">
        <f>IF(V83="↑↓↑↑",IF(X83="↑","増加傾向","×"),"判定外")</f>
        <v>判定外</v>
      </c>
      <c r="AA83" s="159" t="str">
        <f>IF(G83-E83&gt;0,"↑",IF(G83-E83&lt;0,"↓","－"))</f>
        <v>↑</v>
      </c>
      <c r="AB83" s="157" t="str">
        <f>IF(V83="↓↓↑↓",IF(AA83="↓","減少傾向","×"),"判定外")</f>
        <v>判定外</v>
      </c>
      <c r="AC83" s="158" t="str">
        <f>IF(V83="↑↑↓↑",IF(AA83="↑","増加傾向","×"),"判定外")</f>
        <v>判定外</v>
      </c>
      <c r="AD83" s="160"/>
      <c r="AE83" s="197"/>
    </row>
    <row r="84" spans="2:38" x14ac:dyDescent="0.15">
      <c r="B84" s="195"/>
      <c r="C84" s="153" t="s">
        <v>284</v>
      </c>
      <c r="D84" s="40" cm="1">
        <f t="array" ref="D84">INDEX('1-2.2019'!E:E,MATCH("F139110110504",'1-2.2019'!A:A,0),0)</f>
        <v>123</v>
      </c>
      <c r="E84" s="40" cm="1">
        <f t="array" ref="E84">INDEX('1-2.2020'!E:E,MATCH("F139110110504",'1-2.2020'!A:A,0),0)</f>
        <v>118</v>
      </c>
      <c r="F84" s="40" cm="1">
        <f t="array" ref="F84">INDEX('1-2.2021'!E:E,MATCH("F139110110504",'1-2.2021'!A:A,0),0)</f>
        <v>108</v>
      </c>
      <c r="G84" s="40" cm="1">
        <f t="array" ref="G84">INDEX('1-2.2022'!E:E,MATCH("F139110110504",'1-2.2022'!A:A,0),0)</f>
        <v>113</v>
      </c>
      <c r="H84" s="40" cm="1">
        <f t="array" ref="H84">INDEX('1-2.2023'!E:E,MATCH("F139110110504",'1-2.2023'!A:A,0),0)</f>
        <v>107</v>
      </c>
      <c r="I84" s="274">
        <f>AVERAGE(D84:H84)</f>
        <v>113.8</v>
      </c>
      <c r="J84" s="275">
        <f>I84*0.97</f>
        <v>110.386</v>
      </c>
      <c r="K84" s="275">
        <f>I84*1.03</f>
        <v>117.214</v>
      </c>
      <c r="L84" s="276" t="str">
        <f>IF(AND(D84&gt;I84*0.97,D84&lt;I84*1.03),"○","×")</f>
        <v>×</v>
      </c>
      <c r="M84" s="276" t="str">
        <f>IF(AND(E84&gt;I84*0.97,E84&lt;I84*1.03),"○","×")</f>
        <v>×</v>
      </c>
      <c r="N84" s="276" t="str">
        <f>IF(AND(F84&gt;I84*0.97,F84&lt;I84*1.03),"○","×")</f>
        <v>×</v>
      </c>
      <c r="O84" s="276" t="str">
        <f>IF(AND(G84&gt;I84*0.97,G84&lt;I84*1.03),"○","×")</f>
        <v>○</v>
      </c>
      <c r="P84" s="276" t="str">
        <f>IF(AND(H84&gt;I84*0.97,H84&lt;I84*1.03),"○","×")</f>
        <v>×</v>
      </c>
      <c r="Q84" s="154" t="str">
        <f>IF(COUNTIF(L84:P84,"○")=5,"同程度","―")</f>
        <v>―</v>
      </c>
      <c r="R84" s="148" t="str">
        <f t="shared" si="11"/>
        <v>↓</v>
      </c>
      <c r="S84" s="119" t="str">
        <f t="shared" si="11"/>
        <v>↓</v>
      </c>
      <c r="T84" s="119" t="str">
        <f t="shared" si="11"/>
        <v>↑</v>
      </c>
      <c r="U84" s="119" t="str">
        <f t="shared" si="11"/>
        <v>↓</v>
      </c>
      <c r="V84" s="119" t="str">
        <f>R84&amp;S84&amp;T84&amp;U84</f>
        <v>↓↓↑↓</v>
      </c>
      <c r="W84" s="158" t="str" cm="1">
        <f t="array" ref="W84">INDEX($AL$2:$AL$82,MATCH(V84,$AK$2:$AK$82,0),0)</f>
        <v>年度により増減</v>
      </c>
      <c r="X84" s="156" t="str">
        <f>IF(F84-D84&gt;0,"↑",IF(F84-D84&lt;0,"↓","－"))</f>
        <v>↓</v>
      </c>
      <c r="Y84" s="157" t="str">
        <f>IF(V84="↓↑↓↓",IF(X84="↓","減少傾向","×"),"判定外")</f>
        <v>判定外</v>
      </c>
      <c r="Z84" s="158" t="str">
        <f>IF(V84="↑↓↑↑",IF(X84="↑","増加傾向","×"),"判定外")</f>
        <v>判定外</v>
      </c>
      <c r="AA84" s="159" t="str">
        <f>IF(G84-E84&gt;0,"↑",IF(G84-E84&lt;0,"↓","－"))</f>
        <v>↓</v>
      </c>
      <c r="AB84" s="157" t="str">
        <f>IF(V84="↓↓↑↓",IF(AA84="↓","減少傾向","×"),"判定外")</f>
        <v>減少傾向</v>
      </c>
      <c r="AC84" s="158" t="str">
        <f>IF(V84="↑↑↓↑",IF(AA84="↑","増加傾向","×"),"判定外")</f>
        <v>判定外</v>
      </c>
      <c r="AD84" s="160"/>
      <c r="AE84" s="197"/>
    </row>
    <row r="85" spans="2:38" x14ac:dyDescent="0.15">
      <c r="B85" s="195"/>
      <c r="C85" s="153" t="s">
        <v>344</v>
      </c>
      <c r="D85" s="261">
        <f>SUM(D83:D84)</f>
        <v>298</v>
      </c>
      <c r="E85" s="261">
        <f>SUM(E83:E84)</f>
        <v>296</v>
      </c>
      <c r="F85" s="261">
        <f>SUM(F83:F84)</f>
        <v>309</v>
      </c>
      <c r="G85" s="261">
        <f>SUM(G83:G84)</f>
        <v>327</v>
      </c>
      <c r="H85" s="261">
        <f>SUM(H83:H84)</f>
        <v>323</v>
      </c>
      <c r="I85" s="274">
        <f>AVERAGE(D85:H85)</f>
        <v>310.60000000000002</v>
      </c>
      <c r="J85" s="275">
        <f>I85*0.97</f>
        <v>301.28200000000004</v>
      </c>
      <c r="K85" s="275">
        <f>I85*1.03</f>
        <v>319.91800000000001</v>
      </c>
      <c r="L85" s="276" t="str">
        <f>IF(AND(D85&gt;I85*0.97,D85&lt;I85*1.03),"○","×")</f>
        <v>×</v>
      </c>
      <c r="M85" s="276" t="str">
        <f>IF(AND(E85&gt;I85*0.97,E85&lt;I85*1.03),"○","×")</f>
        <v>×</v>
      </c>
      <c r="N85" s="276" t="str">
        <f>IF(AND(F85&gt;I85*0.97,F85&lt;I85*1.03),"○","×")</f>
        <v>○</v>
      </c>
      <c r="O85" s="276" t="str">
        <f>IF(AND(G85&gt;I85*0.97,G85&lt;I85*1.03),"○","×")</f>
        <v>×</v>
      </c>
      <c r="P85" s="276" t="str">
        <f>IF(AND(H85&gt;I85*0.97,H85&lt;I85*1.03),"○","×")</f>
        <v>×</v>
      </c>
      <c r="Q85" s="154" t="str">
        <f>IF(COUNTIF(L85:P85,"○")=5,"同程度","―")</f>
        <v>―</v>
      </c>
      <c r="R85" s="148" t="str">
        <f t="shared" si="11"/>
        <v>↓</v>
      </c>
      <c r="S85" s="119" t="str">
        <f t="shared" si="11"/>
        <v>↑</v>
      </c>
      <c r="T85" s="119" t="str">
        <f t="shared" si="11"/>
        <v>↑</v>
      </c>
      <c r="U85" s="119" t="str">
        <f t="shared" si="11"/>
        <v>↓</v>
      </c>
      <c r="V85" s="119" t="str">
        <f>R85&amp;S85&amp;T85&amp;U85</f>
        <v>↓↑↑↓</v>
      </c>
      <c r="W85" s="158" t="str" cm="1">
        <f t="array" ref="W85">INDEX($AL$2:$AL$82,MATCH(V85,$AK$2:$AK$82,0),0)</f>
        <v>年度により増減</v>
      </c>
      <c r="X85" s="156" t="str">
        <f>IF(F85-D85&gt;0,"↑",IF(F85-D85&lt;0,"↓","－"))</f>
        <v>↑</v>
      </c>
      <c r="Y85" s="157" t="str">
        <f>IF(V85="↓↑↓↓",IF(X85="↓","減少傾向","×"),"判定外")</f>
        <v>判定外</v>
      </c>
      <c r="Z85" s="158" t="str">
        <f>IF(V85="↑↓↑↑",IF(X85="↑","増加傾向","×"),"判定外")</f>
        <v>判定外</v>
      </c>
      <c r="AA85" s="159" t="str">
        <f>IF(G85-E85&gt;0,"↑",IF(G85-E85&lt;0,"↓","－"))</f>
        <v>↑</v>
      </c>
      <c r="AB85" s="157" t="str">
        <f>IF(V85="↓↓↑↓",IF(AA85="↓","減少傾向","×"),"判定外")</f>
        <v>判定外</v>
      </c>
      <c r="AC85" s="158" t="str">
        <f>IF(V85="↑↑↓↑",IF(AA85="↑","増加傾向","×"),"判定外")</f>
        <v>判定外</v>
      </c>
      <c r="AD85" s="161" t="s">
        <v>453</v>
      </c>
      <c r="AE85" s="197"/>
    </row>
    <row r="86" spans="2:38" ht="14.25" thickBot="1" x14ac:dyDescent="0.2">
      <c r="B86" s="195"/>
      <c r="C86" s="153" t="s">
        <v>345</v>
      </c>
      <c r="D86" s="162">
        <f>ROUND(D84/D85,3)</f>
        <v>0.41299999999999998</v>
      </c>
      <c r="E86" s="162">
        <f>ROUND(E84/E85,3)</f>
        <v>0.39900000000000002</v>
      </c>
      <c r="F86" s="162">
        <f>ROUND(F84/F85,3)</f>
        <v>0.35</v>
      </c>
      <c r="G86" s="162">
        <f>ROUND(G84/G85,3)</f>
        <v>0.34599999999999997</v>
      </c>
      <c r="H86" s="162">
        <f>ROUND(H84/H85,3)</f>
        <v>0.33100000000000002</v>
      </c>
      <c r="I86" s="163">
        <f>AVERAGE(D86:H86)</f>
        <v>0.36780000000000002</v>
      </c>
      <c r="J86" s="164">
        <f>I86-0.03</f>
        <v>0.33779999999999999</v>
      </c>
      <c r="K86" s="164">
        <f>I86+0.03</f>
        <v>0.39780000000000004</v>
      </c>
      <c r="L86" s="277" t="str">
        <f>IF(AND(D86&gt;I86-0.03,D86&lt;I86+0.03),"○","×")</f>
        <v>×</v>
      </c>
      <c r="M86" s="277" t="str">
        <f>IF(AND(E86&gt;I86-0.03,E86&lt;I86+0.03),"○","×")</f>
        <v>×</v>
      </c>
      <c r="N86" s="277" t="str">
        <f>IF(AND(F86&gt;I86-0.03,F86&lt;I86+0.03),"○","×")</f>
        <v>○</v>
      </c>
      <c r="O86" s="277" t="str">
        <f>IF(AND(G86&gt;I86-0.03,G86&lt;I86+0.03),"○","×")</f>
        <v>○</v>
      </c>
      <c r="P86" s="277" t="str">
        <f>IF(AND(H86&gt;I86-0.03,H86&lt;I86+0.03),"○","×")</f>
        <v>×</v>
      </c>
      <c r="Q86" s="165" t="str">
        <f>IF(COUNTIF(L86:P86,"○")=5,"同程度","―")</f>
        <v>―</v>
      </c>
      <c r="R86" s="166" t="str">
        <f t="shared" si="11"/>
        <v>↓</v>
      </c>
      <c r="S86" s="133" t="str">
        <f t="shared" si="11"/>
        <v>↓</v>
      </c>
      <c r="T86" s="133" t="str">
        <f t="shared" si="11"/>
        <v>↓</v>
      </c>
      <c r="U86" s="133" t="str">
        <f t="shared" si="11"/>
        <v>↓</v>
      </c>
      <c r="V86" s="133" t="str">
        <f>R86&amp;S86&amp;T86&amp;U86</f>
        <v>↓↓↓↓</v>
      </c>
      <c r="W86" s="170" t="str" cm="1">
        <f t="array" ref="W86">INDEX($AL$2:$AL$82,MATCH(V86,$AK$2:$AK$82,0),0)</f>
        <v>減少傾向⤵</v>
      </c>
      <c r="X86" s="168" t="str">
        <f>IF(F86-D86&gt;0,"↑",IF(F86-D86&lt;0,"↓","－"))</f>
        <v>↓</v>
      </c>
      <c r="Y86" s="169" t="str">
        <f>IF(V86="↓↑↓↓",IF(X86="↓","減少傾向","×"),"判定外")</f>
        <v>判定外</v>
      </c>
      <c r="Z86" s="170" t="str">
        <f>IF(V86="↑↓↑↑",IF(X86="↑","増加傾向","×"),"判定外")</f>
        <v>判定外</v>
      </c>
      <c r="AA86" s="171" t="str">
        <f>IF(G86-E86&gt;0,"↑",IF(G86-E86&lt;0,"↓","－"))</f>
        <v>↓</v>
      </c>
      <c r="AB86" s="169" t="str">
        <f>IF(V86="↓↓↑↓",IF(AA86="↓","減少傾向","×"),"判定外")</f>
        <v>判定外</v>
      </c>
      <c r="AC86" s="170" t="str">
        <f>IF(V86="↑↑↓↑",IF(AA86="↑","増加傾向","×"),"判定外")</f>
        <v>判定外</v>
      </c>
      <c r="AD86" s="172" t="s">
        <v>287</v>
      </c>
      <c r="AE86" s="197"/>
    </row>
    <row r="87" spans="2:38" ht="14.25" thickBot="1" x14ac:dyDescent="0.2">
      <c r="B87" s="195"/>
      <c r="C87" s="196"/>
      <c r="D87" s="294"/>
      <c r="E87" s="294"/>
      <c r="F87" s="294"/>
      <c r="G87" s="294"/>
      <c r="H87" s="294"/>
      <c r="I87" s="295"/>
      <c r="J87" s="295"/>
      <c r="K87" s="295"/>
      <c r="L87" s="296"/>
      <c r="M87" s="296"/>
      <c r="N87" s="296"/>
      <c r="O87" s="296"/>
      <c r="P87" s="296"/>
      <c r="Q87" s="199"/>
      <c r="R87" s="199"/>
      <c r="S87" s="199"/>
      <c r="T87" s="199"/>
      <c r="U87" s="199"/>
      <c r="V87" s="199"/>
      <c r="W87" s="198"/>
      <c r="X87" s="199"/>
      <c r="Y87" s="122"/>
      <c r="Z87" s="122"/>
      <c r="AA87" s="199"/>
      <c r="AB87" s="122"/>
      <c r="AC87" s="122"/>
      <c r="AD87" s="200"/>
      <c r="AE87" s="197"/>
    </row>
    <row r="88" spans="2:38" x14ac:dyDescent="0.15">
      <c r="B88" s="195"/>
      <c r="C88" s="196"/>
      <c r="D88" s="294"/>
      <c r="E88" s="294"/>
      <c r="F88" s="294"/>
      <c r="G88" s="294"/>
      <c r="H88" s="294"/>
      <c r="I88" s="343" t="s">
        <v>368</v>
      </c>
      <c r="J88" s="344"/>
      <c r="K88" s="344"/>
      <c r="L88" s="345"/>
      <c r="M88" s="345"/>
      <c r="N88" s="345"/>
      <c r="O88" s="345"/>
      <c r="P88" s="345"/>
      <c r="Q88" s="346" t="s">
        <v>366</v>
      </c>
      <c r="R88" s="348" t="s">
        <v>369</v>
      </c>
      <c r="S88" s="349"/>
      <c r="T88" s="349"/>
      <c r="U88" s="349"/>
      <c r="V88" s="350" t="s">
        <v>367</v>
      </c>
      <c r="W88" s="351"/>
      <c r="X88" s="337" t="s">
        <v>468</v>
      </c>
      <c r="Y88" s="341" t="s">
        <v>472</v>
      </c>
      <c r="Z88" s="342"/>
      <c r="AA88" s="339" t="s">
        <v>469</v>
      </c>
      <c r="AB88" s="341" t="s">
        <v>473</v>
      </c>
      <c r="AC88" s="342"/>
      <c r="AD88" s="360" t="s">
        <v>456</v>
      </c>
      <c r="AE88" s="197"/>
    </row>
    <row r="89" spans="2:38" x14ac:dyDescent="0.15">
      <c r="B89" s="195"/>
      <c r="C89" s="176" t="s">
        <v>15</v>
      </c>
      <c r="D89" s="39" t="str">
        <f ca="1">Q1&amp;"(n="&amp;D101&amp;")"</f>
        <v>R1(n=85)</v>
      </c>
      <c r="E89" s="39" t="str">
        <f ca="1">R1&amp;"(n="&amp;E101&amp;")"</f>
        <v>R2(n=85)</v>
      </c>
      <c r="F89" s="39" t="str">
        <f ca="1">S1&amp;"(n="&amp;F101&amp;")"</f>
        <v>R3(n=85)</v>
      </c>
      <c r="G89" s="39" t="str">
        <f ca="1">T1&amp;"(n="&amp;G101&amp;")"</f>
        <v>R4(n=85)</v>
      </c>
      <c r="H89" s="39" t="str">
        <f ca="1">U1&amp;"(n="&amp;H101&amp;")"</f>
        <v>R5(n=84)</v>
      </c>
      <c r="I89" s="272" t="s">
        <v>365</v>
      </c>
      <c r="J89" s="273">
        <v>-0.03</v>
      </c>
      <c r="K89" s="273">
        <v>0.03</v>
      </c>
      <c r="L89" s="269" t="str">
        <f ca="1">Q1</f>
        <v>R1</v>
      </c>
      <c r="M89" s="269" t="str">
        <f ca="1">R1</f>
        <v>R2</v>
      </c>
      <c r="N89" s="269" t="str">
        <f ca="1">S1</f>
        <v>R3</v>
      </c>
      <c r="O89" s="269" t="str">
        <f ca="1">T1</f>
        <v>R4</v>
      </c>
      <c r="P89" s="269" t="str">
        <f ca="1">U1</f>
        <v>R5</v>
      </c>
      <c r="Q89" s="347"/>
      <c r="R89" s="148" t="s">
        <v>462</v>
      </c>
      <c r="S89" s="119" t="s">
        <v>463</v>
      </c>
      <c r="T89" s="119" t="s">
        <v>464</v>
      </c>
      <c r="U89" s="119" t="s">
        <v>465</v>
      </c>
      <c r="V89" s="352"/>
      <c r="W89" s="353"/>
      <c r="X89" s="338"/>
      <c r="Y89" s="149" t="s">
        <v>474</v>
      </c>
      <c r="Z89" s="150" t="s">
        <v>475</v>
      </c>
      <c r="AA89" s="340"/>
      <c r="AB89" s="151" t="s">
        <v>476</v>
      </c>
      <c r="AC89" s="152" t="s">
        <v>477</v>
      </c>
      <c r="AD89" s="361"/>
      <c r="AE89" s="197"/>
    </row>
    <row r="90" spans="2:38" x14ac:dyDescent="0.15">
      <c r="B90" s="195"/>
      <c r="C90" s="153" t="s">
        <v>283</v>
      </c>
      <c r="D90" s="261">
        <f>'1-2.2019'!D99</f>
        <v>68651</v>
      </c>
      <c r="E90" s="261">
        <f>'1-2.2020'!D99</f>
        <v>67370</v>
      </c>
      <c r="F90" s="261">
        <f>'1-2.2021'!D99</f>
        <v>67041</v>
      </c>
      <c r="G90" s="261">
        <f>'1-2.2022'!D99</f>
        <v>67707</v>
      </c>
      <c r="H90" s="261">
        <f>'1-2.2023'!D99</f>
        <v>68230</v>
      </c>
      <c r="I90" s="274">
        <f>AVERAGE(D90:H90)</f>
        <v>67799.8</v>
      </c>
      <c r="J90" s="275">
        <f>I90*0.97</f>
        <v>65765.805999999997</v>
      </c>
      <c r="K90" s="275">
        <f>I90*1.03</f>
        <v>69833.794000000009</v>
      </c>
      <c r="L90" s="276" t="str">
        <f>IF(AND(D90&gt;I90*0.97,D90&lt;I90*1.03),"○","×")</f>
        <v>○</v>
      </c>
      <c r="M90" s="276" t="str">
        <f>IF(AND(E90&gt;I90*0.97,E90&lt;I90*1.03),"○","×")</f>
        <v>○</v>
      </c>
      <c r="N90" s="276" t="str">
        <f>IF(AND(F90&gt;I90*0.97,F90&lt;I90*1.03),"○","×")</f>
        <v>○</v>
      </c>
      <c r="O90" s="276" t="str">
        <f>IF(AND(G90&gt;I90*0.97,G90&lt;I90*1.03),"○","×")</f>
        <v>○</v>
      </c>
      <c r="P90" s="276" t="str">
        <f>IF(AND(H90&gt;I90*0.97,H90&lt;I90*1.03),"○","×")</f>
        <v>○</v>
      </c>
      <c r="Q90" s="154" t="str">
        <f>IF(COUNTIF(L90:P90,"○")=5,"同程度","―")</f>
        <v>同程度</v>
      </c>
      <c r="R90" s="148" t="str">
        <f t="shared" ref="R90:U93" si="12">IF(E90-D90&gt;0,"↑",IF(E90-D90&lt;0,"↓","－"))</f>
        <v>↓</v>
      </c>
      <c r="S90" s="119" t="str">
        <f t="shared" si="12"/>
        <v>↓</v>
      </c>
      <c r="T90" s="119" t="str">
        <f t="shared" si="12"/>
        <v>↑</v>
      </c>
      <c r="U90" s="119" t="str">
        <f t="shared" si="12"/>
        <v>↑</v>
      </c>
      <c r="V90" s="119" t="str">
        <f>R90&amp;S90&amp;T90&amp;U90</f>
        <v>↓↓↑↑</v>
      </c>
      <c r="W90" s="158" t="str" cm="1">
        <f t="array" ref="W90">INDEX($AL$2:$AL$82,MATCH(V90,$AK$2:$AK$82,0),0)</f>
        <v>年度により増減</v>
      </c>
      <c r="X90" s="156" t="str">
        <f>IF(F90-D90&gt;0,"↑",IF(F90-D90&lt;0,"↓","－"))</f>
        <v>↓</v>
      </c>
      <c r="Y90" s="157" t="str">
        <f>IF(V90="↓↑↓↓",IF(X90="↓","減少傾向","×"),"判定外")</f>
        <v>判定外</v>
      </c>
      <c r="Z90" s="158" t="str">
        <f>IF(V90="↑↓↑↑",IF(X90="↑","増加傾向","×"),"判定外")</f>
        <v>判定外</v>
      </c>
      <c r="AA90" s="159" t="str">
        <f>IF(G90-E90&gt;0,"↑",IF(G90-E90&lt;0,"↓","－"))</f>
        <v>↑</v>
      </c>
      <c r="AB90" s="157" t="str">
        <f>IF(V90="↓↓↑↓",IF(AA90="↓","減少傾向","×"),"判定外")</f>
        <v>判定外</v>
      </c>
      <c r="AC90" s="158" t="str">
        <f>IF(V90="↑↑↓↑",IF(AA90="↑","増加傾向","×"),"判定外")</f>
        <v>判定外</v>
      </c>
      <c r="AD90" s="160"/>
      <c r="AE90" s="197"/>
    </row>
    <row r="91" spans="2:38" x14ac:dyDescent="0.15">
      <c r="B91" s="195"/>
      <c r="C91" s="153" t="s">
        <v>284</v>
      </c>
      <c r="D91" s="40">
        <f>'1-2.2019'!E99</f>
        <v>26007</v>
      </c>
      <c r="E91" s="40">
        <f>'1-2.2020'!E99</f>
        <v>25697</v>
      </c>
      <c r="F91" s="40">
        <f>'1-2.2021'!E99</f>
        <v>25720</v>
      </c>
      <c r="G91" s="40">
        <f>'1-2.2022'!E99</f>
        <v>25864</v>
      </c>
      <c r="H91" s="40">
        <f>'1-2.2023'!E99</f>
        <v>25832</v>
      </c>
      <c r="I91" s="274">
        <f>AVERAGE(D91:H91)</f>
        <v>25824</v>
      </c>
      <c r="J91" s="275">
        <f>I91*0.97</f>
        <v>25049.279999999999</v>
      </c>
      <c r="K91" s="275">
        <f>I91*1.03</f>
        <v>26598.720000000001</v>
      </c>
      <c r="L91" s="276" t="str">
        <f>IF(AND(D91&gt;I91*0.97,D91&lt;I91*1.03),"○","×")</f>
        <v>○</v>
      </c>
      <c r="M91" s="276" t="str">
        <f>IF(AND(E91&gt;I91*0.97,E91&lt;I91*1.03),"○","×")</f>
        <v>○</v>
      </c>
      <c r="N91" s="276" t="str">
        <f>IF(AND(F91&gt;I91*0.97,F91&lt;I91*1.03),"○","×")</f>
        <v>○</v>
      </c>
      <c r="O91" s="276" t="str">
        <f>IF(AND(G91&gt;I91*0.97,G91&lt;I91*1.03),"○","×")</f>
        <v>○</v>
      </c>
      <c r="P91" s="276" t="str">
        <f>IF(AND(H91&gt;I91*0.97,H91&lt;I91*1.03),"○","×")</f>
        <v>○</v>
      </c>
      <c r="Q91" s="154" t="str">
        <f>IF(COUNTIF(L91:P91,"○")=5,"同程度","―")</f>
        <v>同程度</v>
      </c>
      <c r="R91" s="148" t="str">
        <f t="shared" si="12"/>
        <v>↓</v>
      </c>
      <c r="S91" s="119" t="str">
        <f t="shared" si="12"/>
        <v>↑</v>
      </c>
      <c r="T91" s="119" t="str">
        <f t="shared" si="12"/>
        <v>↑</v>
      </c>
      <c r="U91" s="119" t="str">
        <f t="shared" si="12"/>
        <v>↓</v>
      </c>
      <c r="V91" s="119" t="str">
        <f>R91&amp;S91&amp;T91&amp;U91</f>
        <v>↓↑↑↓</v>
      </c>
      <c r="W91" s="158" t="str" cm="1">
        <f t="array" ref="W91">INDEX($AL$2:$AL$82,MATCH(V91,$AK$2:$AK$82,0),0)</f>
        <v>年度により増減</v>
      </c>
      <c r="X91" s="156" t="str">
        <f>IF(F91-D91&gt;0,"↑",IF(F91-D91&lt;0,"↓","－"))</f>
        <v>↓</v>
      </c>
      <c r="Y91" s="157" t="str">
        <f>IF(V91="↓↑↓↓",IF(X91="↓","減少傾向","×"),"判定外")</f>
        <v>判定外</v>
      </c>
      <c r="Z91" s="158" t="str">
        <f>IF(V91="↑↓↑↑",IF(X91="↑","増加傾向","×"),"判定外")</f>
        <v>判定外</v>
      </c>
      <c r="AA91" s="159" t="str">
        <f>IF(G91-E91&gt;0,"↑",IF(G91-E91&lt;0,"↓","－"))</f>
        <v>↑</v>
      </c>
      <c r="AB91" s="157" t="str">
        <f>IF(V91="↓↓↑↓",IF(AA91="↓","減少傾向","×"),"判定外")</f>
        <v>判定外</v>
      </c>
      <c r="AC91" s="158" t="str">
        <f>IF(V91="↑↑↓↑",IF(AA91="↑","増加傾向","×"),"判定外")</f>
        <v>判定外</v>
      </c>
      <c r="AD91" s="160"/>
      <c r="AE91" s="197"/>
    </row>
    <row r="92" spans="2:38" x14ac:dyDescent="0.15">
      <c r="B92" s="195"/>
      <c r="C92" s="153" t="s">
        <v>344</v>
      </c>
      <c r="D92" s="40">
        <f>SUM(D90:D91)</f>
        <v>94658</v>
      </c>
      <c r="E92" s="40">
        <f>SUM(E90:E91)</f>
        <v>93067</v>
      </c>
      <c r="F92" s="40">
        <f>SUM(F90:F91)</f>
        <v>92761</v>
      </c>
      <c r="G92" s="40">
        <f>SUM(G90:G91)</f>
        <v>93571</v>
      </c>
      <c r="H92" s="40">
        <f>SUM(H90:H91)</f>
        <v>94062</v>
      </c>
      <c r="I92" s="274">
        <f>AVERAGE(D92:H92)</f>
        <v>93623.8</v>
      </c>
      <c r="J92" s="275">
        <f>I92*0.97</f>
        <v>90815.085999999996</v>
      </c>
      <c r="K92" s="275">
        <f>I92*1.03</f>
        <v>96432.51400000001</v>
      </c>
      <c r="L92" s="276" t="str">
        <f>IF(AND(D92&gt;I92*0.97,D92&lt;I92*1.03),"○","×")</f>
        <v>○</v>
      </c>
      <c r="M92" s="276" t="str">
        <f>IF(AND(E92&gt;I92*0.97,E92&lt;I92*1.03),"○","×")</f>
        <v>○</v>
      </c>
      <c r="N92" s="276" t="str">
        <f>IF(AND(F92&gt;I92*0.97,F92&lt;I92*1.03),"○","×")</f>
        <v>○</v>
      </c>
      <c r="O92" s="276" t="str">
        <f>IF(AND(G92&gt;I92*0.97,G92&lt;I92*1.03),"○","×")</f>
        <v>○</v>
      </c>
      <c r="P92" s="276" t="str">
        <f>IF(AND(H92&gt;I92*0.97,H92&lt;I92*1.03),"○","×")</f>
        <v>○</v>
      </c>
      <c r="Q92" s="154" t="str">
        <f>IF(COUNTIF(L92:P92,"○")=5,"同程度","―")</f>
        <v>同程度</v>
      </c>
      <c r="R92" s="148" t="str">
        <f t="shared" si="12"/>
        <v>↓</v>
      </c>
      <c r="S92" s="119" t="str">
        <f t="shared" si="12"/>
        <v>↓</v>
      </c>
      <c r="T92" s="119" t="str">
        <f t="shared" si="12"/>
        <v>↑</v>
      </c>
      <c r="U92" s="119" t="str">
        <f t="shared" si="12"/>
        <v>↑</v>
      </c>
      <c r="V92" s="119" t="str">
        <f>R92&amp;S92&amp;T92&amp;U92</f>
        <v>↓↓↑↑</v>
      </c>
      <c r="W92" s="158" t="str" cm="1">
        <f t="array" ref="W92">INDEX($AL$2:$AL$82,MATCH(V92,$AK$2:$AK$82,0),0)</f>
        <v>年度により増減</v>
      </c>
      <c r="X92" s="156" t="str">
        <f>IF(F92-D92&gt;0,"↑",IF(F92-D92&lt;0,"↓","－"))</f>
        <v>↓</v>
      </c>
      <c r="Y92" s="157" t="str">
        <f>IF(V92="↓↑↓↓",IF(X92="↓","減少傾向","×"),"判定外")</f>
        <v>判定外</v>
      </c>
      <c r="Z92" s="158" t="str">
        <f>IF(V92="↑↓↑↑",IF(X92="↑","増加傾向","×"),"判定外")</f>
        <v>判定外</v>
      </c>
      <c r="AA92" s="159" t="str">
        <f>IF(G92-E92&gt;0,"↑",IF(G92-E92&lt;0,"↓","－"))</f>
        <v>↑</v>
      </c>
      <c r="AB92" s="157" t="str">
        <f>IF(V92="↓↓↑↓",IF(AA92="↓","減少傾向","×"),"判定外")</f>
        <v>判定外</v>
      </c>
      <c r="AC92" s="158" t="str">
        <f>IF(V92="↑↑↓↑",IF(AA92="↑","増加傾向","×"),"判定外")</f>
        <v>判定外</v>
      </c>
      <c r="AD92" s="161" t="s">
        <v>364</v>
      </c>
      <c r="AE92" s="197"/>
    </row>
    <row r="93" spans="2:38" ht="14.25" thickBot="1" x14ac:dyDescent="0.2">
      <c r="B93" s="195"/>
      <c r="C93" s="153" t="s">
        <v>345</v>
      </c>
      <c r="D93" s="162">
        <f>ROUND(D91/D92,3)</f>
        <v>0.27500000000000002</v>
      </c>
      <c r="E93" s="162">
        <f>ROUND(E91/E92,3)</f>
        <v>0.27600000000000002</v>
      </c>
      <c r="F93" s="162">
        <f>ROUND(F91/F92,3)</f>
        <v>0.27700000000000002</v>
      </c>
      <c r="G93" s="162">
        <f>ROUND(G91/G92,3)</f>
        <v>0.27600000000000002</v>
      </c>
      <c r="H93" s="162">
        <f>ROUND(H91/H92,3)</f>
        <v>0.27500000000000002</v>
      </c>
      <c r="I93" s="163">
        <f>AVERAGE(D93:H93)</f>
        <v>0.27579999999999999</v>
      </c>
      <c r="J93" s="164">
        <f>I93-0.03</f>
        <v>0.24579999999999999</v>
      </c>
      <c r="K93" s="164">
        <f>I93+0.03</f>
        <v>0.30579999999999996</v>
      </c>
      <c r="L93" s="277" t="str">
        <f>IF(AND(D93&gt;I93-0.03,D93&lt;I93+0.03),"○","×")</f>
        <v>○</v>
      </c>
      <c r="M93" s="277" t="str">
        <f>IF(AND(E93&gt;I93-0.03,E93&lt;I93+0.03),"○","×")</f>
        <v>○</v>
      </c>
      <c r="N93" s="277" t="str">
        <f>IF(AND(F93&gt;I93-0.03,F93&lt;I93+0.03),"○","×")</f>
        <v>○</v>
      </c>
      <c r="O93" s="277" t="str">
        <f>IF(AND(G93&gt;I93-0.03,G93&lt;I93+0.03),"○","×")</f>
        <v>○</v>
      </c>
      <c r="P93" s="277" t="str">
        <f>IF(AND(H93&gt;I93-0.03,H93&lt;I93+0.03),"○","×")</f>
        <v>○</v>
      </c>
      <c r="Q93" s="165" t="str">
        <f>IF(COUNTIF(L93:P93,"○")=5,"同程度","―")</f>
        <v>同程度</v>
      </c>
      <c r="R93" s="166" t="str">
        <f t="shared" si="12"/>
        <v>↑</v>
      </c>
      <c r="S93" s="133" t="str">
        <f t="shared" si="12"/>
        <v>↑</v>
      </c>
      <c r="T93" s="133" t="str">
        <f t="shared" si="12"/>
        <v>↓</v>
      </c>
      <c r="U93" s="133" t="str">
        <f t="shared" si="12"/>
        <v>↓</v>
      </c>
      <c r="V93" s="133" t="str">
        <f>R93&amp;S93&amp;T93&amp;U93</f>
        <v>↑↑↓↓</v>
      </c>
      <c r="W93" s="170" t="str" cm="1">
        <f t="array" ref="W93">INDEX($AL$2:$AL$82,MATCH(V93,$AK$2:$AK$82,0),0)</f>
        <v>年度により増減</v>
      </c>
      <c r="X93" s="168" t="str">
        <f>IF(F93-D93&gt;0,"↑",IF(F93-D93&lt;0,"↓","－"))</f>
        <v>↑</v>
      </c>
      <c r="Y93" s="169" t="str">
        <f>IF(V93="↓↑↓↓",IF(X93="↓","減少傾向","×"),"判定外")</f>
        <v>判定外</v>
      </c>
      <c r="Z93" s="170" t="str">
        <f>IF(V93="↑↓↑↑",IF(X93="↑","増加傾向","×"),"判定外")</f>
        <v>判定外</v>
      </c>
      <c r="AA93" s="171" t="str">
        <f>IF(G93-E93&gt;0,"↑",IF(G93-E93&lt;0,"↓","－"))</f>
        <v>－</v>
      </c>
      <c r="AB93" s="169" t="str">
        <f>IF(V93="↓↓↑↓",IF(AA93="↓","減少傾向","×"),"判定外")</f>
        <v>判定外</v>
      </c>
      <c r="AC93" s="170" t="str">
        <f>IF(V93="↑↑↓↑",IF(AA93="↑","増加傾向","×"),"判定外")</f>
        <v>判定外</v>
      </c>
      <c r="AD93" s="172" t="s">
        <v>364</v>
      </c>
      <c r="AE93" s="197"/>
    </row>
    <row r="94" spans="2:38" ht="14.25" thickBot="1" x14ac:dyDescent="0.2">
      <c r="B94" s="195"/>
      <c r="C94" s="196"/>
      <c r="D94" s="294"/>
      <c r="E94" s="294"/>
      <c r="F94" s="294"/>
      <c r="G94" s="294"/>
      <c r="H94" s="294"/>
      <c r="I94" s="295"/>
      <c r="J94" s="295"/>
      <c r="K94" s="295"/>
      <c r="L94" s="296"/>
      <c r="M94" s="296"/>
      <c r="N94" s="296"/>
      <c r="O94" s="296"/>
      <c r="P94" s="296"/>
      <c r="Q94" s="199"/>
      <c r="R94" s="199"/>
      <c r="S94" s="199"/>
      <c r="T94" s="199"/>
      <c r="U94" s="199"/>
      <c r="V94" s="199"/>
      <c r="W94" s="198"/>
      <c r="X94" s="199"/>
      <c r="Y94" s="198"/>
      <c r="Z94" s="198"/>
      <c r="AA94" s="199"/>
      <c r="AB94" s="198"/>
      <c r="AC94" s="198"/>
      <c r="AD94" s="201"/>
      <c r="AE94" s="197"/>
    </row>
    <row r="95" spans="2:38" x14ac:dyDescent="0.15">
      <c r="B95" s="195"/>
      <c r="C95" s="196"/>
      <c r="D95" s="294"/>
      <c r="E95" s="294"/>
      <c r="F95" s="294"/>
      <c r="G95" s="294"/>
      <c r="H95" s="294"/>
      <c r="I95" s="343" t="s">
        <v>368</v>
      </c>
      <c r="J95" s="344"/>
      <c r="K95" s="344"/>
      <c r="L95" s="345"/>
      <c r="M95" s="345"/>
      <c r="N95" s="345"/>
      <c r="O95" s="345"/>
      <c r="P95" s="345"/>
      <c r="Q95" s="346" t="s">
        <v>366</v>
      </c>
      <c r="R95" s="348" t="s">
        <v>369</v>
      </c>
      <c r="S95" s="349"/>
      <c r="T95" s="349"/>
      <c r="U95" s="349"/>
      <c r="V95" s="350" t="s">
        <v>367</v>
      </c>
      <c r="W95" s="351"/>
      <c r="X95" s="337" t="s">
        <v>468</v>
      </c>
      <c r="Y95" s="341" t="s">
        <v>472</v>
      </c>
      <c r="Z95" s="342"/>
      <c r="AA95" s="339" t="s">
        <v>469</v>
      </c>
      <c r="AB95" s="341" t="s">
        <v>473</v>
      </c>
      <c r="AC95" s="342"/>
      <c r="AD95" s="360" t="s">
        <v>456</v>
      </c>
      <c r="AE95" s="197"/>
    </row>
    <row r="96" spans="2:38" x14ac:dyDescent="0.15">
      <c r="B96" s="195"/>
      <c r="C96" s="177" t="s">
        <v>315</v>
      </c>
      <c r="D96" s="39" t="str">
        <f ca="1">Q1&amp;"(n="&amp;D101&amp;")"</f>
        <v>R1(n=85)</v>
      </c>
      <c r="E96" s="39" t="str">
        <f ca="1">R1&amp;"(n="&amp;E101&amp;")"</f>
        <v>R2(n=85)</v>
      </c>
      <c r="F96" s="39" t="str">
        <f ca="1">S1&amp;"(n="&amp;F101&amp;")"</f>
        <v>R3(n=85)</v>
      </c>
      <c r="G96" s="39" t="str">
        <f ca="1">T1&amp;"(n="&amp;G101&amp;")"</f>
        <v>R4(n=85)</v>
      </c>
      <c r="H96" s="39" t="str">
        <f ca="1">U1&amp;"(n="&amp;H101&amp;")"</f>
        <v>R5(n=84)</v>
      </c>
      <c r="I96" s="272" t="s">
        <v>365</v>
      </c>
      <c r="J96" s="273">
        <v>-0.03</v>
      </c>
      <c r="K96" s="273">
        <v>0.03</v>
      </c>
      <c r="L96" s="269" t="str">
        <f ca="1">Q1</f>
        <v>R1</v>
      </c>
      <c r="M96" s="269" t="str">
        <f ca="1">R1</f>
        <v>R2</v>
      </c>
      <c r="N96" s="269" t="str">
        <f ca="1">S1</f>
        <v>R3</v>
      </c>
      <c r="O96" s="269" t="str">
        <f ca="1">T1</f>
        <v>R4</v>
      </c>
      <c r="P96" s="269" t="str">
        <f ca="1">U1</f>
        <v>R5</v>
      </c>
      <c r="Q96" s="347"/>
      <c r="R96" s="148" t="s">
        <v>462</v>
      </c>
      <c r="S96" s="119" t="s">
        <v>463</v>
      </c>
      <c r="T96" s="119" t="s">
        <v>464</v>
      </c>
      <c r="U96" s="119" t="s">
        <v>465</v>
      </c>
      <c r="V96" s="352"/>
      <c r="W96" s="353"/>
      <c r="X96" s="338"/>
      <c r="Y96" s="149" t="s">
        <v>474</v>
      </c>
      <c r="Z96" s="150" t="s">
        <v>475</v>
      </c>
      <c r="AA96" s="340"/>
      <c r="AB96" s="151" t="s">
        <v>476</v>
      </c>
      <c r="AC96" s="152" t="s">
        <v>477</v>
      </c>
      <c r="AD96" s="361"/>
      <c r="AE96" s="197"/>
    </row>
    <row r="97" spans="2:31" x14ac:dyDescent="0.15">
      <c r="B97" s="195"/>
      <c r="C97" s="153" t="s">
        <v>283</v>
      </c>
      <c r="D97" s="280">
        <f>ROUND(D90/D101,1)</f>
        <v>807.7</v>
      </c>
      <c r="E97" s="280">
        <f>ROUND(E90/E101,1)</f>
        <v>792.6</v>
      </c>
      <c r="F97" s="280">
        <f>ROUND(F90/F101,1)</f>
        <v>788.7</v>
      </c>
      <c r="G97" s="280">
        <f>ROUND(G90/G101,1)</f>
        <v>796.6</v>
      </c>
      <c r="H97" s="280">
        <f>ROUND(H90/H101,1)</f>
        <v>812.3</v>
      </c>
      <c r="I97" s="274">
        <f>AVERAGE(D97:H97)</f>
        <v>799.57999999999993</v>
      </c>
      <c r="J97" s="275">
        <f>I97*0.97</f>
        <v>775.59259999999995</v>
      </c>
      <c r="K97" s="275">
        <f>I97*1.03</f>
        <v>823.56739999999991</v>
      </c>
      <c r="L97" s="276" t="str">
        <f>IF(AND(D97&gt;I97*0.97,D97&lt;I97*1.03),"○","×")</f>
        <v>○</v>
      </c>
      <c r="M97" s="276" t="str">
        <f>IF(AND(E97&gt;I97*0.97,E97&lt;I97*1.03),"○","×")</f>
        <v>○</v>
      </c>
      <c r="N97" s="276" t="str">
        <f>IF(AND(F97&gt;I97*0.97,F97&lt;I97*1.03),"○","×")</f>
        <v>○</v>
      </c>
      <c r="O97" s="276" t="str">
        <f>IF(AND(G97&gt;I97*0.97,G97&lt;I97*1.03),"○","×")</f>
        <v>○</v>
      </c>
      <c r="P97" s="276" t="str">
        <f>IF(AND(H97&gt;I97*0.97,H97&lt;I97*1.03),"○","×")</f>
        <v>○</v>
      </c>
      <c r="Q97" s="154" t="str">
        <f>IF(COUNTIF(L97:P97,"○")=5,"同程度","―")</f>
        <v>同程度</v>
      </c>
      <c r="R97" s="148" t="str">
        <f t="shared" ref="R97:U100" si="13">IF(E97-D97&gt;0,"↑",IF(E97-D97&lt;0,"↓","－"))</f>
        <v>↓</v>
      </c>
      <c r="S97" s="119" t="str">
        <f t="shared" si="13"/>
        <v>↓</v>
      </c>
      <c r="T97" s="119" t="str">
        <f t="shared" si="13"/>
        <v>↑</v>
      </c>
      <c r="U97" s="119" t="str">
        <f t="shared" si="13"/>
        <v>↑</v>
      </c>
      <c r="V97" s="119" t="str">
        <f>R97&amp;S97&amp;T97&amp;U97</f>
        <v>↓↓↑↑</v>
      </c>
      <c r="W97" s="158" t="str" cm="1">
        <f t="array" ref="W97">INDEX($AL$2:$AL$82,MATCH(V97,$AK$2:$AK$82,0),0)</f>
        <v>年度により増減</v>
      </c>
      <c r="X97" s="156" t="str">
        <f>IF(F97-D97&gt;0,"↑",IF(F97-D97&lt;0,"↓","－"))</f>
        <v>↓</v>
      </c>
      <c r="Y97" s="157" t="str">
        <f>IF(V97="↓↑↓↓",IF(X97="↓","減少傾向","×"),"判定外")</f>
        <v>判定外</v>
      </c>
      <c r="Z97" s="158" t="str">
        <f>IF(V97="↑↓↑↑",IF(X97="↑","増加傾向","×"),"判定外")</f>
        <v>判定外</v>
      </c>
      <c r="AA97" s="159" t="str">
        <f>IF(G97-E97&gt;0,"↑",IF(G97-E97&lt;0,"↓","－"))</f>
        <v>↑</v>
      </c>
      <c r="AB97" s="157" t="str">
        <f>IF(V97="↓↓↑↓",IF(AA97="↓","減少傾向","×"),"判定外")</f>
        <v>判定外</v>
      </c>
      <c r="AC97" s="158" t="str">
        <f>IF(V97="↑↑↓↑",IF(AA97="↑","増加傾向","×"),"判定外")</f>
        <v>判定外</v>
      </c>
      <c r="AD97" s="160"/>
      <c r="AE97" s="197"/>
    </row>
    <row r="98" spans="2:31" x14ac:dyDescent="0.15">
      <c r="B98" s="195"/>
      <c r="C98" s="153" t="s">
        <v>284</v>
      </c>
      <c r="D98" s="280">
        <f>ROUND(D91/D101,1)</f>
        <v>306</v>
      </c>
      <c r="E98" s="280">
        <f>ROUND(E91/E101,1)</f>
        <v>302.3</v>
      </c>
      <c r="F98" s="280">
        <f>ROUND(F91/F101,1)</f>
        <v>302.60000000000002</v>
      </c>
      <c r="G98" s="280">
        <f>ROUND(G91/G101,1)</f>
        <v>304.3</v>
      </c>
      <c r="H98" s="280">
        <f>ROUND(H91/H101,1)</f>
        <v>307.5</v>
      </c>
      <c r="I98" s="274">
        <f>AVERAGE(D98:H98)</f>
        <v>304.54000000000002</v>
      </c>
      <c r="J98" s="275">
        <f>I98*0.97</f>
        <v>295.40379999999999</v>
      </c>
      <c r="K98" s="275">
        <f>I98*1.03</f>
        <v>313.67620000000005</v>
      </c>
      <c r="L98" s="276" t="str">
        <f>IF(AND(D98&gt;I98*0.97,D98&lt;I98*1.03),"○","×")</f>
        <v>○</v>
      </c>
      <c r="M98" s="276" t="str">
        <f>IF(AND(E98&gt;I98*0.97,E98&lt;I98*1.03),"○","×")</f>
        <v>○</v>
      </c>
      <c r="N98" s="276" t="str">
        <f>IF(AND(F98&gt;I98*0.97,F98&lt;I98*1.03),"○","×")</f>
        <v>○</v>
      </c>
      <c r="O98" s="276" t="str">
        <f>IF(AND(G98&gt;I98*0.97,G98&lt;I98*1.03),"○","×")</f>
        <v>○</v>
      </c>
      <c r="P98" s="276" t="str">
        <f>IF(AND(H98&gt;I98*0.97,H98&lt;I98*1.03),"○","×")</f>
        <v>○</v>
      </c>
      <c r="Q98" s="154" t="str">
        <f>IF(COUNTIF(L98:P98,"○")=5,"同程度","―")</f>
        <v>同程度</v>
      </c>
      <c r="R98" s="148" t="str">
        <f t="shared" si="13"/>
        <v>↓</v>
      </c>
      <c r="S98" s="119" t="str">
        <f t="shared" si="13"/>
        <v>↑</v>
      </c>
      <c r="T98" s="119" t="str">
        <f t="shared" si="13"/>
        <v>↑</v>
      </c>
      <c r="U98" s="119" t="str">
        <f t="shared" si="13"/>
        <v>↑</v>
      </c>
      <c r="V98" s="119" t="str">
        <f>R98&amp;S98&amp;T98&amp;U98</f>
        <v>↓↑↑↑</v>
      </c>
      <c r="W98" s="158" t="str" cm="1">
        <f t="array" ref="W98">INDEX($AL$2:$AL$82,MATCH(V98,$AK$2:$AK$82,0),0)</f>
        <v>増加傾向⤴</v>
      </c>
      <c r="X98" s="156" t="str">
        <f>IF(F98-D98&gt;0,"↑",IF(F98-D98&lt;0,"↓","－"))</f>
        <v>↓</v>
      </c>
      <c r="Y98" s="157" t="str">
        <f>IF(V98="↓↑↓↓",IF(X98="↓","減少傾向","×"),"判定外")</f>
        <v>判定外</v>
      </c>
      <c r="Z98" s="158" t="str">
        <f>IF(V98="↑↓↑↑",IF(X98="↑","増加傾向","×"),"判定外")</f>
        <v>判定外</v>
      </c>
      <c r="AA98" s="159" t="str">
        <f>IF(G98-E98&gt;0,"↑",IF(G98-E98&lt;0,"↓","－"))</f>
        <v>↑</v>
      </c>
      <c r="AB98" s="157" t="str">
        <f>IF(V98="↓↓↑↓",IF(AA98="↓","減少傾向","×"),"判定外")</f>
        <v>判定外</v>
      </c>
      <c r="AC98" s="158" t="str">
        <f>IF(V98="↑↑↓↑",IF(AA98="↑","増加傾向","×"),"判定外")</f>
        <v>判定外</v>
      </c>
      <c r="AD98" s="160"/>
      <c r="AE98" s="197"/>
    </row>
    <row r="99" spans="2:31" x14ac:dyDescent="0.15">
      <c r="B99" s="195"/>
      <c r="C99" s="153" t="s">
        <v>344</v>
      </c>
      <c r="D99" s="280">
        <f>ROUND(SUM(D97:D98),1)</f>
        <v>1113.7</v>
      </c>
      <c r="E99" s="280">
        <f>ROUND(SUM(E97:E98),1)</f>
        <v>1094.9000000000001</v>
      </c>
      <c r="F99" s="280">
        <f>ROUND(SUM(F97:F98),1)</f>
        <v>1091.3</v>
      </c>
      <c r="G99" s="280">
        <f>ROUND(SUM(G97:G98),1)</f>
        <v>1100.9000000000001</v>
      </c>
      <c r="H99" s="280">
        <f>ROUND(SUM(H97:H98),1)</f>
        <v>1119.8</v>
      </c>
      <c r="I99" s="274">
        <f>AVERAGE(D99:H99)</f>
        <v>1104.1200000000003</v>
      </c>
      <c r="J99" s="275">
        <f>I99*0.97</f>
        <v>1070.9964000000002</v>
      </c>
      <c r="K99" s="275">
        <f>I99*1.03</f>
        <v>1137.2436000000005</v>
      </c>
      <c r="L99" s="276" t="str">
        <f>IF(AND(D99&gt;I99*0.97,D99&lt;I99*1.03),"○","×")</f>
        <v>○</v>
      </c>
      <c r="M99" s="276" t="str">
        <f>IF(AND(E99&gt;I99*0.97,E99&lt;I99*1.03),"○","×")</f>
        <v>○</v>
      </c>
      <c r="N99" s="276" t="str">
        <f>IF(AND(F99&gt;I99*0.97,F99&lt;I99*1.03),"○","×")</f>
        <v>○</v>
      </c>
      <c r="O99" s="276" t="str">
        <f>IF(AND(G99&gt;I99*0.97,G99&lt;I99*1.03),"○","×")</f>
        <v>○</v>
      </c>
      <c r="P99" s="276" t="str">
        <f>IF(AND(H99&gt;I99*0.97,H99&lt;I99*1.03),"○","×")</f>
        <v>○</v>
      </c>
      <c r="Q99" s="154" t="str">
        <f>IF(COUNTIF(L99:P99,"○")=5,"同程度","―")</f>
        <v>同程度</v>
      </c>
      <c r="R99" s="148" t="str">
        <f t="shared" si="13"/>
        <v>↓</v>
      </c>
      <c r="S99" s="119" t="str">
        <f t="shared" si="13"/>
        <v>↓</v>
      </c>
      <c r="T99" s="119" t="str">
        <f t="shared" si="13"/>
        <v>↑</v>
      </c>
      <c r="U99" s="119" t="str">
        <f t="shared" si="13"/>
        <v>↑</v>
      </c>
      <c r="V99" s="119" t="str">
        <f>R99&amp;S99&amp;T99&amp;U99</f>
        <v>↓↓↑↑</v>
      </c>
      <c r="W99" s="158" t="str" cm="1">
        <f t="array" ref="W99">INDEX($AL$2:$AL$82,MATCH(V99,$AK$2:$AK$82,0),0)</f>
        <v>年度により増減</v>
      </c>
      <c r="X99" s="156" t="str">
        <f>IF(F99-D99&gt;0,"↑",IF(F99-D99&lt;0,"↓","－"))</f>
        <v>↓</v>
      </c>
      <c r="Y99" s="157" t="str">
        <f>IF(V99="↓↑↓↓",IF(X99="↓","減少傾向","×"),"判定外")</f>
        <v>判定外</v>
      </c>
      <c r="Z99" s="158" t="str">
        <f>IF(V99="↑↓↑↑",IF(X99="↑","増加傾向","×"),"判定外")</f>
        <v>判定外</v>
      </c>
      <c r="AA99" s="159" t="str">
        <f>IF(G99-E99&gt;0,"↑",IF(G99-E99&lt;0,"↓","－"))</f>
        <v>↑</v>
      </c>
      <c r="AB99" s="157" t="str">
        <f>IF(V99="↓↓↑↓",IF(AA99="↓","減少傾向","×"),"判定外")</f>
        <v>判定外</v>
      </c>
      <c r="AC99" s="158" t="str">
        <f>IF(V99="↑↑↓↑",IF(AA99="↑","増加傾向","×"),"判定外")</f>
        <v>判定外</v>
      </c>
      <c r="AD99" s="161" t="s">
        <v>364</v>
      </c>
      <c r="AE99" s="197"/>
    </row>
    <row r="100" spans="2:31" ht="14.25" thickBot="1" x14ac:dyDescent="0.2">
      <c r="B100" s="195"/>
      <c r="C100" s="153" t="s">
        <v>345</v>
      </c>
      <c r="D100" s="162">
        <f>ROUND(D98/D99,3)</f>
        <v>0.27500000000000002</v>
      </c>
      <c r="E100" s="162">
        <f>ROUND(E98/E99,3)</f>
        <v>0.27600000000000002</v>
      </c>
      <c r="F100" s="162">
        <f>ROUND(F98/F99,3)</f>
        <v>0.27700000000000002</v>
      </c>
      <c r="G100" s="162">
        <f>ROUND(G98/G99,3)</f>
        <v>0.27600000000000002</v>
      </c>
      <c r="H100" s="162">
        <f>ROUND(H98/H99,3)</f>
        <v>0.27500000000000002</v>
      </c>
      <c r="I100" s="163">
        <f>AVERAGE(D100:H100)</f>
        <v>0.27579999999999999</v>
      </c>
      <c r="J100" s="164">
        <f>I100-0.03</f>
        <v>0.24579999999999999</v>
      </c>
      <c r="K100" s="164">
        <f>I100+0.03</f>
        <v>0.30579999999999996</v>
      </c>
      <c r="L100" s="277" t="str">
        <f>IF(AND(D100&gt;I100-0.03,D100&lt;I100+0.03),"○","×")</f>
        <v>○</v>
      </c>
      <c r="M100" s="277" t="str">
        <f>IF(AND(E100&gt;I100-0.03,E100&lt;I100+0.03),"○","×")</f>
        <v>○</v>
      </c>
      <c r="N100" s="277" t="str">
        <f>IF(AND(F100&gt;I100-0.03,F100&lt;I100+0.03),"○","×")</f>
        <v>○</v>
      </c>
      <c r="O100" s="277" t="str">
        <f>IF(AND(G100&gt;I100-0.03,G100&lt;I100+0.03),"○","×")</f>
        <v>○</v>
      </c>
      <c r="P100" s="277" t="str">
        <f>IF(AND(H100&gt;I100-0.03,H100&lt;I100+0.03),"○","×")</f>
        <v>○</v>
      </c>
      <c r="Q100" s="165" t="str">
        <f>IF(COUNTIF(L100:P100,"○")=5,"同程度","―")</f>
        <v>同程度</v>
      </c>
      <c r="R100" s="166" t="str">
        <f t="shared" si="13"/>
        <v>↑</v>
      </c>
      <c r="S100" s="133" t="str">
        <f t="shared" si="13"/>
        <v>↑</v>
      </c>
      <c r="T100" s="133" t="str">
        <f t="shared" si="13"/>
        <v>↓</v>
      </c>
      <c r="U100" s="133" t="str">
        <f t="shared" si="13"/>
        <v>↓</v>
      </c>
      <c r="V100" s="133" t="str">
        <f>R100&amp;S100&amp;T100&amp;U100</f>
        <v>↑↑↓↓</v>
      </c>
      <c r="W100" s="170" t="str" cm="1">
        <f t="array" ref="W100">INDEX($AL$2:$AL$82,MATCH(V100,$AK$2:$AK$82,0),0)</f>
        <v>年度により増減</v>
      </c>
      <c r="X100" s="168" t="str">
        <f>IF(F100-D100&gt;0,"↑",IF(F100-D100&lt;0,"↓","－"))</f>
        <v>↑</v>
      </c>
      <c r="Y100" s="169" t="str">
        <f>IF(V100="↓↑↓↓",IF(X100="↓","減少傾向","×"),"判定外")</f>
        <v>判定外</v>
      </c>
      <c r="Z100" s="170" t="str">
        <f>IF(V100="↑↓↑↑",IF(X100="↑","増加傾向","×"),"判定外")</f>
        <v>判定外</v>
      </c>
      <c r="AA100" s="171" t="str">
        <f>IF(G100-E100&gt;0,"↑",IF(G100-E100&lt;0,"↓","－"))</f>
        <v>－</v>
      </c>
      <c r="AB100" s="169" t="str">
        <f>IF(V100="↓↓↑↓",IF(AA100="↓","減少傾向","×"),"判定外")</f>
        <v>判定外</v>
      </c>
      <c r="AC100" s="170" t="str">
        <f>IF(V100="↑↑↓↑",IF(AA100="↑","増加傾向","×"),"判定外")</f>
        <v>判定外</v>
      </c>
      <c r="AD100" s="172" t="s">
        <v>364</v>
      </c>
      <c r="AE100" s="197"/>
    </row>
    <row r="101" spans="2:31" x14ac:dyDescent="0.15">
      <c r="B101" s="195"/>
      <c r="C101" s="153" t="s">
        <v>350</v>
      </c>
      <c r="D101" s="40">
        <f>COUNT('1-2.2019'!D12:D97)</f>
        <v>85</v>
      </c>
      <c r="E101" s="40">
        <f>COUNT('1-2.2020'!D12:D97)</f>
        <v>85</v>
      </c>
      <c r="F101" s="40">
        <f>COUNT('1-2.2021'!D12:D97)</f>
        <v>85</v>
      </c>
      <c r="G101" s="40">
        <f>COUNT('1-2.2022'!D12:D97)</f>
        <v>85</v>
      </c>
      <c r="H101" s="40">
        <f>COUNT('1-2.2023'!D12:D97)</f>
        <v>84</v>
      </c>
      <c r="I101" s="295"/>
      <c r="J101" s="295"/>
      <c r="K101" s="295"/>
      <c r="L101" s="296"/>
      <c r="M101" s="296"/>
      <c r="N101" s="296"/>
      <c r="O101" s="296"/>
      <c r="P101" s="296"/>
      <c r="Q101" s="199"/>
      <c r="R101" s="199"/>
      <c r="S101" s="199"/>
      <c r="T101" s="199"/>
      <c r="U101" s="199"/>
      <c r="V101" s="199"/>
      <c r="W101" s="198"/>
      <c r="X101" s="199"/>
      <c r="Y101" s="198"/>
      <c r="Z101" s="198"/>
      <c r="AA101" s="199"/>
      <c r="AB101" s="198"/>
      <c r="AC101" s="198"/>
      <c r="AD101" s="201"/>
      <c r="AE101" s="197"/>
    </row>
    <row r="102" spans="2:31" ht="14.25" thickBot="1" x14ac:dyDescent="0.2">
      <c r="B102" s="195"/>
      <c r="C102" s="196"/>
      <c r="D102" s="294"/>
      <c r="E102" s="294"/>
      <c r="F102" s="294"/>
      <c r="G102" s="294"/>
      <c r="H102" s="294"/>
      <c r="I102" s="295"/>
      <c r="J102" s="295"/>
      <c r="K102" s="295"/>
      <c r="L102" s="296"/>
      <c r="M102" s="296"/>
      <c r="N102" s="296"/>
      <c r="O102" s="296"/>
      <c r="P102" s="296"/>
      <c r="Q102" s="199"/>
      <c r="R102" s="199"/>
      <c r="S102" s="199"/>
      <c r="T102" s="199"/>
      <c r="U102" s="199"/>
      <c r="V102" s="199"/>
      <c r="W102" s="198"/>
      <c r="X102" s="199"/>
      <c r="Y102" s="198"/>
      <c r="Z102" s="198"/>
      <c r="AA102" s="199"/>
      <c r="AB102" s="198"/>
      <c r="AC102" s="198"/>
      <c r="AD102" s="201"/>
      <c r="AE102" s="197"/>
    </row>
    <row r="103" spans="2:31" x14ac:dyDescent="0.15">
      <c r="B103" s="195"/>
      <c r="C103" s="196"/>
      <c r="D103" s="294"/>
      <c r="E103" s="294"/>
      <c r="F103" s="294"/>
      <c r="G103" s="294"/>
      <c r="H103" s="294"/>
      <c r="I103" s="343" t="s">
        <v>368</v>
      </c>
      <c r="J103" s="344"/>
      <c r="K103" s="344"/>
      <c r="L103" s="345"/>
      <c r="M103" s="345"/>
      <c r="N103" s="345"/>
      <c r="O103" s="345"/>
      <c r="P103" s="345"/>
      <c r="Q103" s="346" t="s">
        <v>366</v>
      </c>
      <c r="R103" s="348" t="s">
        <v>369</v>
      </c>
      <c r="S103" s="349"/>
      <c r="T103" s="349"/>
      <c r="U103" s="349"/>
      <c r="V103" s="350" t="s">
        <v>367</v>
      </c>
      <c r="W103" s="351"/>
      <c r="X103" s="337" t="s">
        <v>468</v>
      </c>
      <c r="Y103" s="341" t="s">
        <v>472</v>
      </c>
      <c r="Z103" s="342"/>
      <c r="AA103" s="339" t="s">
        <v>469</v>
      </c>
      <c r="AB103" s="341" t="s">
        <v>473</v>
      </c>
      <c r="AC103" s="342"/>
      <c r="AD103" s="360" t="s">
        <v>456</v>
      </c>
      <c r="AE103" s="197"/>
    </row>
    <row r="104" spans="2:31" x14ac:dyDescent="0.15">
      <c r="B104" s="195"/>
      <c r="C104" s="178" t="s">
        <v>314</v>
      </c>
      <c r="D104" s="39" t="str">
        <f ca="1">Q1&amp;"(n="&amp;D109&amp;")"</f>
        <v>R1(n=25)</v>
      </c>
      <c r="E104" s="39" t="str">
        <f ca="1">R1&amp;"(n="&amp;E109&amp;")"</f>
        <v>R2(n=25)</v>
      </c>
      <c r="F104" s="39" t="str">
        <f ca="1">S1&amp;"(n="&amp;F109&amp;")"</f>
        <v>R3(n=25)</v>
      </c>
      <c r="G104" s="39" t="str">
        <f ca="1">T1&amp;"(n="&amp;G109&amp;")"</f>
        <v>R4(n=25)</v>
      </c>
      <c r="H104" s="39" t="str">
        <f ca="1">U1&amp;"(n="&amp;H109&amp;")"</f>
        <v>R5(n=25)</v>
      </c>
      <c r="I104" s="272" t="s">
        <v>365</v>
      </c>
      <c r="J104" s="273">
        <v>-0.03</v>
      </c>
      <c r="K104" s="273">
        <v>0.03</v>
      </c>
      <c r="L104" s="269" t="str">
        <f ca="1">Q1</f>
        <v>R1</v>
      </c>
      <c r="M104" s="269" t="str">
        <f ca="1">R1</f>
        <v>R2</v>
      </c>
      <c r="N104" s="269" t="str">
        <f ca="1">S1</f>
        <v>R3</v>
      </c>
      <c r="O104" s="269" t="str">
        <f ca="1">T1</f>
        <v>R4</v>
      </c>
      <c r="P104" s="269" t="str">
        <f ca="1">U1</f>
        <v>R5</v>
      </c>
      <c r="Q104" s="347"/>
      <c r="R104" s="148" t="s">
        <v>462</v>
      </c>
      <c r="S104" s="119" t="s">
        <v>463</v>
      </c>
      <c r="T104" s="119" t="s">
        <v>464</v>
      </c>
      <c r="U104" s="119" t="s">
        <v>465</v>
      </c>
      <c r="V104" s="352"/>
      <c r="W104" s="353"/>
      <c r="X104" s="338"/>
      <c r="Y104" s="149" t="s">
        <v>474</v>
      </c>
      <c r="Z104" s="150" t="s">
        <v>475</v>
      </c>
      <c r="AA104" s="340"/>
      <c r="AB104" s="151" t="s">
        <v>476</v>
      </c>
      <c r="AC104" s="152" t="s">
        <v>477</v>
      </c>
      <c r="AD104" s="361"/>
      <c r="AE104" s="197"/>
    </row>
    <row r="105" spans="2:31" x14ac:dyDescent="0.15">
      <c r="B105" s="195"/>
      <c r="C105" s="153" t="s">
        <v>283</v>
      </c>
      <c r="D105" s="281">
        <f>ROUND('1-2.2019'!D7,1)</f>
        <v>578.9</v>
      </c>
      <c r="E105" s="281">
        <f>ROUND('1-2.2020'!D7,1)</f>
        <v>565.70000000000005</v>
      </c>
      <c r="F105" s="281">
        <f>ROUND('1-2.2021'!D7,1)</f>
        <v>560.4</v>
      </c>
      <c r="G105" s="281">
        <f>ROUND('1-2.2022'!D7,1)</f>
        <v>583</v>
      </c>
      <c r="H105" s="281">
        <f>ROUND('1-2.2023'!D7,1)</f>
        <v>602.70000000000005</v>
      </c>
      <c r="I105" s="274">
        <f>AVERAGE(D105:H105)</f>
        <v>578.14</v>
      </c>
      <c r="J105" s="275">
        <f>I105*0.97</f>
        <v>560.79579999999999</v>
      </c>
      <c r="K105" s="275">
        <f>I105*1.03</f>
        <v>595.48419999999999</v>
      </c>
      <c r="L105" s="276" t="str">
        <f>IF(AND(D105&gt;I105*0.97,D105&lt;I105*1.03),"○","×")</f>
        <v>○</v>
      </c>
      <c r="M105" s="276" t="str">
        <f>IF(AND(E105&gt;I105*0.97,E105&lt;I105*1.03),"○","×")</f>
        <v>○</v>
      </c>
      <c r="N105" s="276" t="str">
        <f>IF(AND(F105&gt;I105*0.97,F105&lt;I105*1.03),"○","×")</f>
        <v>×</v>
      </c>
      <c r="O105" s="276" t="str">
        <f>IF(AND(G105&gt;I105*0.97,G105&lt;I105*1.03),"○","×")</f>
        <v>○</v>
      </c>
      <c r="P105" s="276" t="str">
        <f>IF(AND(H105&gt;I105*0.97,H105&lt;I105*1.03),"○","×")</f>
        <v>×</v>
      </c>
      <c r="Q105" s="154" t="str">
        <f>IF(COUNTIF(L105:P105,"○")=5,"同程度","―")</f>
        <v>―</v>
      </c>
      <c r="R105" s="148" t="str">
        <f t="shared" ref="R105:U108" si="14">IF(E105-D105&gt;0,"↑",IF(E105-D105&lt;0,"↓","－"))</f>
        <v>↓</v>
      </c>
      <c r="S105" s="119" t="str">
        <f t="shared" si="14"/>
        <v>↓</v>
      </c>
      <c r="T105" s="119" t="str">
        <f t="shared" si="14"/>
        <v>↑</v>
      </c>
      <c r="U105" s="119" t="str">
        <f t="shared" si="14"/>
        <v>↑</v>
      </c>
      <c r="V105" s="119" t="str">
        <f>R105&amp;S105&amp;T105&amp;U105</f>
        <v>↓↓↑↑</v>
      </c>
      <c r="W105" s="158" t="str" cm="1">
        <f t="array" ref="W105">INDEX($AL$2:$AL$82,MATCH(V105,$AK$2:$AK$82,0),0)</f>
        <v>年度により増減</v>
      </c>
      <c r="X105" s="156" t="str">
        <f>IF(F105-D105&gt;0,"↑",IF(F105-D105&lt;0,"↓","－"))</f>
        <v>↓</v>
      </c>
      <c r="Y105" s="157" t="str">
        <f>IF(V105="↓↑↓↓",IF(X105="↓","減少傾向","×"),"判定外")</f>
        <v>判定外</v>
      </c>
      <c r="Z105" s="158" t="str">
        <f>IF(V105="↑↓↑↑",IF(X105="↑","増加傾向","×"),"判定外")</f>
        <v>判定外</v>
      </c>
      <c r="AA105" s="159" t="str">
        <f>IF(G105-E105&gt;0,"↑",IF(G105-E105&lt;0,"↓","－"))</f>
        <v>↑</v>
      </c>
      <c r="AB105" s="157" t="str">
        <f>IF(V105="↓↓↑↓",IF(AA105="↓","減少傾向","×"),"判定外")</f>
        <v>判定外</v>
      </c>
      <c r="AC105" s="158" t="str">
        <f>IF(V105="↑↑↓↑",IF(AA105="↑","増加傾向","×"),"判定外")</f>
        <v>判定外</v>
      </c>
      <c r="AD105" s="160"/>
      <c r="AE105" s="197"/>
    </row>
    <row r="106" spans="2:31" x14ac:dyDescent="0.15">
      <c r="B106" s="195"/>
      <c r="C106" s="153" t="s">
        <v>284</v>
      </c>
      <c r="D106" s="281">
        <f>ROUND('1-2.2019'!E7,1)</f>
        <v>180.8</v>
      </c>
      <c r="E106" s="281">
        <f>ROUND('1-2.2020'!E7,1)</f>
        <v>176.4</v>
      </c>
      <c r="F106" s="281">
        <f>ROUND('1-2.2021'!E7,1)</f>
        <v>183.5</v>
      </c>
      <c r="G106" s="281">
        <f>ROUND('1-2.2022'!E7,1)</f>
        <v>193.6</v>
      </c>
      <c r="H106" s="281">
        <f>ROUND('1-2.2023'!E7,1)</f>
        <v>194.5</v>
      </c>
      <c r="I106" s="274">
        <f>AVERAGE(D106:H106)</f>
        <v>185.76000000000002</v>
      </c>
      <c r="J106" s="275">
        <f>I106*0.97</f>
        <v>180.18720000000002</v>
      </c>
      <c r="K106" s="275">
        <f>I106*1.03</f>
        <v>191.33280000000002</v>
      </c>
      <c r="L106" s="276" t="str">
        <f>IF(AND(D106&gt;I106*0.97,D106&lt;I106*1.03),"○","×")</f>
        <v>○</v>
      </c>
      <c r="M106" s="276" t="str">
        <f>IF(AND(E106&gt;I106*0.97,E106&lt;I106*1.03),"○","×")</f>
        <v>×</v>
      </c>
      <c r="N106" s="276" t="str">
        <f>IF(AND(F106&gt;I106*0.97,F106&lt;I106*1.03),"○","×")</f>
        <v>○</v>
      </c>
      <c r="O106" s="276" t="str">
        <f>IF(AND(G106&gt;I106*0.97,G106&lt;I106*1.03),"○","×")</f>
        <v>×</v>
      </c>
      <c r="P106" s="276" t="str">
        <f>IF(AND(H106&gt;I106*0.97,H106&lt;I106*1.03),"○","×")</f>
        <v>×</v>
      </c>
      <c r="Q106" s="154" t="str">
        <f>IF(COUNTIF(L106:P106,"○")=5,"同程度","―")</f>
        <v>―</v>
      </c>
      <c r="R106" s="148" t="str">
        <f t="shared" si="14"/>
        <v>↓</v>
      </c>
      <c r="S106" s="119" t="str">
        <f t="shared" si="14"/>
        <v>↑</v>
      </c>
      <c r="T106" s="119" t="str">
        <f t="shared" si="14"/>
        <v>↑</v>
      </c>
      <c r="U106" s="119" t="str">
        <f t="shared" si="14"/>
        <v>↑</v>
      </c>
      <c r="V106" s="119" t="str">
        <f>R106&amp;S106&amp;T106&amp;U106</f>
        <v>↓↑↑↑</v>
      </c>
      <c r="W106" s="158" t="str" cm="1">
        <f t="array" ref="W106">INDEX($AL$2:$AL$82,MATCH(V106,$AK$2:$AK$82,0),0)</f>
        <v>増加傾向⤴</v>
      </c>
      <c r="X106" s="156" t="str">
        <f>IF(F106-D106&gt;0,"↑",IF(F106-D106&lt;0,"↓","－"))</f>
        <v>↑</v>
      </c>
      <c r="Y106" s="157" t="str">
        <f>IF(V106="↓↑↓↓",IF(X106="↓","減少傾向","×"),"判定外")</f>
        <v>判定外</v>
      </c>
      <c r="Z106" s="158" t="str">
        <f>IF(V106="↑↓↑↑",IF(X106="↑","増加傾向","×"),"判定外")</f>
        <v>判定外</v>
      </c>
      <c r="AA106" s="159" t="str">
        <f>IF(G106-E106&gt;0,"↑",IF(G106-E106&lt;0,"↓","－"))</f>
        <v>↑</v>
      </c>
      <c r="AB106" s="157" t="str">
        <f>IF(V106="↓↓↑↓",IF(AA106="↓","減少傾向","×"),"判定外")</f>
        <v>判定外</v>
      </c>
      <c r="AC106" s="158" t="str">
        <f>IF(V106="↑↑↓↑",IF(AA106="↑","増加傾向","×"),"判定外")</f>
        <v>判定外</v>
      </c>
      <c r="AD106" s="160"/>
      <c r="AE106" s="197"/>
    </row>
    <row r="107" spans="2:31" x14ac:dyDescent="0.15">
      <c r="B107" s="195"/>
      <c r="C107" s="153" t="s">
        <v>344</v>
      </c>
      <c r="D107" s="280">
        <f>ROUND(SUM(D105:D106),1)</f>
        <v>759.7</v>
      </c>
      <c r="E107" s="280">
        <f>ROUND(SUM(E105:E106),1)</f>
        <v>742.1</v>
      </c>
      <c r="F107" s="280">
        <f>ROUND(SUM(F105:F106),1)</f>
        <v>743.9</v>
      </c>
      <c r="G107" s="280">
        <f>ROUND(SUM(G105:G106),1)</f>
        <v>776.6</v>
      </c>
      <c r="H107" s="280">
        <f>ROUND(SUM(H105:H106),1)</f>
        <v>797.2</v>
      </c>
      <c r="I107" s="274">
        <f>AVERAGE(D107:H107)</f>
        <v>763.9</v>
      </c>
      <c r="J107" s="275">
        <f>I107*0.97</f>
        <v>740.98299999999995</v>
      </c>
      <c r="K107" s="275">
        <f>I107*1.03</f>
        <v>786.81700000000001</v>
      </c>
      <c r="L107" s="276" t="str">
        <f>IF(AND(D107&gt;I107*0.97,D107&lt;I107*1.03),"○","×")</f>
        <v>○</v>
      </c>
      <c r="M107" s="276" t="str">
        <f>IF(AND(E107&gt;I107*0.97,E107&lt;I107*1.03),"○","×")</f>
        <v>○</v>
      </c>
      <c r="N107" s="276" t="str">
        <f>IF(AND(F107&gt;I107*0.97,F107&lt;I107*1.03),"○","×")</f>
        <v>○</v>
      </c>
      <c r="O107" s="276" t="str">
        <f>IF(AND(G107&gt;I107*0.97,G107&lt;I107*1.03),"○","×")</f>
        <v>○</v>
      </c>
      <c r="P107" s="276" t="str">
        <f>IF(AND(H107&gt;I107*0.97,H107&lt;I107*1.03),"○","×")</f>
        <v>×</v>
      </c>
      <c r="Q107" s="154" t="str">
        <f>IF(COUNTIF(L107:P107,"○")=5,"同程度","―")</f>
        <v>―</v>
      </c>
      <c r="R107" s="148" t="str">
        <f t="shared" si="14"/>
        <v>↓</v>
      </c>
      <c r="S107" s="119" t="str">
        <f t="shared" si="14"/>
        <v>↑</v>
      </c>
      <c r="T107" s="119" t="str">
        <f t="shared" si="14"/>
        <v>↑</v>
      </c>
      <c r="U107" s="119" t="str">
        <f t="shared" si="14"/>
        <v>↑</v>
      </c>
      <c r="V107" s="119" t="str">
        <f>R107&amp;S107&amp;T107&amp;U107</f>
        <v>↓↑↑↑</v>
      </c>
      <c r="W107" s="158" t="str" cm="1">
        <f t="array" ref="W107">INDEX($AL$2:$AL$82,MATCH(V107,$AK$2:$AK$82,0),0)</f>
        <v>増加傾向⤴</v>
      </c>
      <c r="X107" s="156" t="str">
        <f>IF(F107-D107&gt;0,"↑",IF(F107-D107&lt;0,"↓","－"))</f>
        <v>↓</v>
      </c>
      <c r="Y107" s="157" t="str">
        <f>IF(V107="↓↑↓↓",IF(X107="↓","減少傾向","×"),"判定外")</f>
        <v>判定外</v>
      </c>
      <c r="Z107" s="158" t="str">
        <f>IF(V107="↑↓↑↑",IF(X107="↑","増加傾向","×"),"判定外")</f>
        <v>判定外</v>
      </c>
      <c r="AA107" s="159" t="str">
        <f>IF(G107-E107&gt;0,"↑",IF(G107-E107&lt;0,"↓","－"))</f>
        <v>↑</v>
      </c>
      <c r="AB107" s="157" t="str">
        <f>IF(V107="↓↓↑↓",IF(AA107="↓","減少傾向","×"),"判定外")</f>
        <v>判定外</v>
      </c>
      <c r="AC107" s="158" t="str">
        <f>IF(V107="↑↑↓↑",IF(AA107="↑","増加傾向","×"),"判定外")</f>
        <v>判定外</v>
      </c>
      <c r="AD107" s="161" t="s">
        <v>286</v>
      </c>
      <c r="AE107" s="197"/>
    </row>
    <row r="108" spans="2:31" ht="14.25" thickBot="1" x14ac:dyDescent="0.2">
      <c r="B108" s="195"/>
      <c r="C108" s="153" t="s">
        <v>345</v>
      </c>
      <c r="D108" s="162">
        <f>ROUND(D106/D107,3)</f>
        <v>0.23799999999999999</v>
      </c>
      <c r="E108" s="162">
        <f>ROUND(E106/E107,3)</f>
        <v>0.23799999999999999</v>
      </c>
      <c r="F108" s="162">
        <f>ROUND(F106/F107,3)</f>
        <v>0.247</v>
      </c>
      <c r="G108" s="162">
        <f>ROUND(G106/G107,3)</f>
        <v>0.249</v>
      </c>
      <c r="H108" s="162">
        <f>ROUND(H106/H107,3)</f>
        <v>0.24399999999999999</v>
      </c>
      <c r="I108" s="163">
        <f>AVERAGE(D108:H108)</f>
        <v>0.2432</v>
      </c>
      <c r="J108" s="164">
        <f>I108-0.03</f>
        <v>0.2132</v>
      </c>
      <c r="K108" s="164">
        <f>I108+0.03</f>
        <v>0.2732</v>
      </c>
      <c r="L108" s="277" t="str">
        <f>IF(AND(D108&gt;I108-0.03,D108&lt;I108+0.03),"○","×")</f>
        <v>○</v>
      </c>
      <c r="M108" s="277" t="str">
        <f>IF(AND(E108&gt;I108-0.03,E108&lt;I108+0.03),"○","×")</f>
        <v>○</v>
      </c>
      <c r="N108" s="277" t="str">
        <f>IF(AND(F108&gt;I108-0.03,F108&lt;I108+0.03),"○","×")</f>
        <v>○</v>
      </c>
      <c r="O108" s="277" t="str">
        <f>IF(AND(G108&gt;I108-0.03,G108&lt;I108+0.03),"○","×")</f>
        <v>○</v>
      </c>
      <c r="P108" s="277" t="str">
        <f>IF(AND(H108&gt;I108-0.03,H108&lt;I108+0.03),"○","×")</f>
        <v>○</v>
      </c>
      <c r="Q108" s="165" t="str">
        <f>IF(COUNTIF(L108:P108,"○")=5,"同程度","―")</f>
        <v>同程度</v>
      </c>
      <c r="R108" s="166" t="str">
        <f t="shared" si="14"/>
        <v>－</v>
      </c>
      <c r="S108" s="133" t="str">
        <f t="shared" si="14"/>
        <v>↑</v>
      </c>
      <c r="T108" s="133" t="str">
        <f t="shared" si="14"/>
        <v>↑</v>
      </c>
      <c r="U108" s="133" t="str">
        <f t="shared" si="14"/>
        <v>↓</v>
      </c>
      <c r="V108" s="133" t="str">
        <f>R108&amp;S108&amp;T108&amp;U108</f>
        <v>－↑↑↓</v>
      </c>
      <c r="W108" s="170" t="str" cm="1">
        <f t="array" ref="W108">INDEX($AL$2:$AL$82,MATCH(V108,$AK$2:$AK$82,0),0)</f>
        <v>最新年度のみ減少</v>
      </c>
      <c r="X108" s="168" t="str">
        <f>IF(F108-D108&gt;0,"↑",IF(F108-D108&lt;0,"↓","－"))</f>
        <v>↑</v>
      </c>
      <c r="Y108" s="169" t="str">
        <f>IF(V108="↓↑↓↓",IF(X108="↓","減少傾向","×"),"判定外")</f>
        <v>判定外</v>
      </c>
      <c r="Z108" s="170" t="str">
        <f>IF(V108="↑↓↑↑",IF(X108="↑","増加傾向","×"),"判定外")</f>
        <v>判定外</v>
      </c>
      <c r="AA108" s="171" t="str">
        <f>IF(G108-E108&gt;0,"↑",IF(G108-E108&lt;0,"↓","－"))</f>
        <v>↑</v>
      </c>
      <c r="AB108" s="169" t="str">
        <f>IF(V108="↓↓↑↓",IF(AA108="↓","減少傾向","×"),"判定外")</f>
        <v>判定外</v>
      </c>
      <c r="AC108" s="170" t="str">
        <f>IF(V108="↑↑↓↑",IF(AA108="↑","増加傾向","×"),"判定外")</f>
        <v>判定外</v>
      </c>
      <c r="AD108" s="172" t="s">
        <v>364</v>
      </c>
      <c r="AE108" s="197"/>
    </row>
    <row r="109" spans="2:31" x14ac:dyDescent="0.15">
      <c r="B109" s="195"/>
      <c r="C109" s="153" t="s">
        <v>350</v>
      </c>
      <c r="D109" s="40">
        <f>COUNTIFS('1-2.2019'!B12:B97,"G",'1-2.2019'!D12:D97,"&lt;&gt;")</f>
        <v>25</v>
      </c>
      <c r="E109" s="40">
        <f>COUNTIFS('1-2.2020'!B12:B97,"G",'1-2.2020'!D12:D97,"&lt;&gt;")</f>
        <v>25</v>
      </c>
      <c r="F109" s="40">
        <f>COUNTIFS('1-2.2021'!B12:B97,"G",'1-2.2021'!D12:D97,"&lt;&gt;")</f>
        <v>25</v>
      </c>
      <c r="G109" s="40">
        <f>COUNTIFS('1-2.2022'!B12:B97,"G",'1-2.2022'!D12:D97,"&lt;&gt;")</f>
        <v>25</v>
      </c>
      <c r="H109" s="40">
        <f>COUNTIFS('1-2.2023'!B12:B97,"G",'1-2.2023'!D12:D97,"&lt;&gt;")</f>
        <v>25</v>
      </c>
      <c r="I109" s="295"/>
      <c r="J109" s="295"/>
      <c r="K109" s="295"/>
      <c r="L109" s="296"/>
      <c r="M109" s="296"/>
      <c r="N109" s="296"/>
      <c r="O109" s="296"/>
      <c r="P109" s="296"/>
      <c r="Q109" s="199"/>
      <c r="R109" s="199"/>
      <c r="S109" s="199"/>
      <c r="T109" s="199"/>
      <c r="U109" s="199"/>
      <c r="V109" s="199"/>
      <c r="W109" s="198"/>
      <c r="X109" s="199"/>
      <c r="Y109" s="198"/>
      <c r="Z109" s="198"/>
      <c r="AA109" s="199"/>
      <c r="AB109" s="198"/>
      <c r="AC109" s="198"/>
      <c r="AD109" s="201"/>
      <c r="AE109" s="197"/>
    </row>
    <row r="110" spans="2:31" ht="14.25" thickBot="1" x14ac:dyDescent="0.2">
      <c r="B110" s="202"/>
      <c r="C110" s="203"/>
      <c r="D110" s="297"/>
      <c r="E110" s="297"/>
      <c r="F110" s="297"/>
      <c r="G110" s="297"/>
      <c r="H110" s="297"/>
      <c r="I110" s="298"/>
      <c r="J110" s="298"/>
      <c r="K110" s="298"/>
      <c r="L110" s="299"/>
      <c r="M110" s="299"/>
      <c r="N110" s="299"/>
      <c r="O110" s="299"/>
      <c r="P110" s="299"/>
      <c r="Q110" s="205"/>
      <c r="R110" s="205"/>
      <c r="S110" s="205"/>
      <c r="T110" s="205"/>
      <c r="U110" s="205"/>
      <c r="V110" s="205"/>
      <c r="W110" s="204"/>
      <c r="X110" s="205"/>
      <c r="Y110" s="204"/>
      <c r="Z110" s="204"/>
      <c r="AA110" s="205"/>
      <c r="AB110" s="204"/>
      <c r="AC110" s="204"/>
      <c r="AD110" s="206"/>
      <c r="AE110" s="207"/>
    </row>
    <row r="111" spans="2:31" ht="14.25" thickBot="1" x14ac:dyDescent="0.2">
      <c r="D111" s="4"/>
      <c r="E111" s="4"/>
      <c r="F111" s="4"/>
      <c r="G111" s="4"/>
      <c r="H111" s="4"/>
      <c r="I111" s="285"/>
      <c r="J111" s="285"/>
      <c r="K111" s="285"/>
      <c r="L111" s="286"/>
      <c r="M111" s="286"/>
      <c r="N111" s="286"/>
      <c r="O111" s="286"/>
      <c r="P111" s="286"/>
    </row>
    <row r="112" spans="2:31" ht="14.25" thickBot="1" x14ac:dyDescent="0.2">
      <c r="B112" s="189" t="s">
        <v>489</v>
      </c>
      <c r="C112" s="190"/>
      <c r="D112" s="291"/>
      <c r="E112" s="291"/>
      <c r="F112" s="291"/>
      <c r="G112" s="291"/>
      <c r="H112" s="291"/>
      <c r="I112" s="292"/>
      <c r="J112" s="292"/>
      <c r="K112" s="292"/>
      <c r="L112" s="293"/>
      <c r="M112" s="293"/>
      <c r="N112" s="293"/>
      <c r="O112" s="293"/>
      <c r="P112" s="293"/>
      <c r="Q112" s="192"/>
      <c r="R112" s="192"/>
      <c r="S112" s="192"/>
      <c r="T112" s="192"/>
      <c r="U112" s="192"/>
      <c r="V112" s="192"/>
      <c r="W112" s="191"/>
      <c r="X112" s="192"/>
      <c r="Y112" s="191"/>
      <c r="Z112" s="191"/>
      <c r="AA112" s="192"/>
      <c r="AB112" s="191"/>
      <c r="AC112" s="191"/>
      <c r="AD112" s="193"/>
      <c r="AE112" s="194"/>
    </row>
    <row r="113" spans="2:39" x14ac:dyDescent="0.15">
      <c r="B113" s="195"/>
      <c r="C113" s="196"/>
      <c r="D113" s="294"/>
      <c r="E113" s="294"/>
      <c r="F113" s="294"/>
      <c r="G113" s="294"/>
      <c r="H113" s="294"/>
      <c r="I113" s="343" t="s">
        <v>368</v>
      </c>
      <c r="J113" s="344"/>
      <c r="K113" s="344"/>
      <c r="L113" s="345"/>
      <c r="M113" s="345"/>
      <c r="N113" s="345"/>
      <c r="O113" s="345"/>
      <c r="P113" s="345"/>
      <c r="Q113" s="346" t="s">
        <v>366</v>
      </c>
      <c r="R113" s="348" t="s">
        <v>369</v>
      </c>
      <c r="S113" s="349"/>
      <c r="T113" s="349"/>
      <c r="U113" s="349"/>
      <c r="V113" s="350" t="s">
        <v>367</v>
      </c>
      <c r="W113" s="351"/>
      <c r="X113" s="337" t="s">
        <v>468</v>
      </c>
      <c r="Y113" s="341" t="s">
        <v>472</v>
      </c>
      <c r="Z113" s="342"/>
      <c r="AA113" s="339" t="s">
        <v>469</v>
      </c>
      <c r="AB113" s="341" t="s">
        <v>473</v>
      </c>
      <c r="AC113" s="342"/>
      <c r="AD113" s="360" t="s">
        <v>456</v>
      </c>
      <c r="AE113" s="208"/>
      <c r="AK113" s="185"/>
      <c r="AL113" s="185"/>
      <c r="AM113" s="185"/>
    </row>
    <row r="114" spans="2:39" s="185" customFormat="1" x14ac:dyDescent="0.15">
      <c r="B114" s="209"/>
      <c r="C114" s="210" t="s">
        <v>333</v>
      </c>
      <c r="D114" s="269" t="str">
        <f ca="1">Q1</f>
        <v>R1</v>
      </c>
      <c r="E114" s="269" t="str">
        <f ca="1">R1</f>
        <v>R2</v>
      </c>
      <c r="F114" s="269" t="str">
        <f ca="1">S1</f>
        <v>R3</v>
      </c>
      <c r="G114" s="269" t="str">
        <f ca="1">T1</f>
        <v>R4</v>
      </c>
      <c r="H114" s="269" t="str">
        <f ca="1">U1</f>
        <v>R5</v>
      </c>
      <c r="I114" s="272" t="s">
        <v>365</v>
      </c>
      <c r="J114" s="273">
        <v>-0.03</v>
      </c>
      <c r="K114" s="273">
        <v>0.03</v>
      </c>
      <c r="L114" s="269" t="str">
        <f ca="1">Q1</f>
        <v>R1</v>
      </c>
      <c r="M114" s="269" t="str">
        <f ca="1">R1</f>
        <v>R2</v>
      </c>
      <c r="N114" s="269" t="str">
        <f ca="1">S1</f>
        <v>R3</v>
      </c>
      <c r="O114" s="269" t="str">
        <f ca="1">T1</f>
        <v>R4</v>
      </c>
      <c r="P114" s="269" t="str">
        <f ca="1">U1</f>
        <v>R5</v>
      </c>
      <c r="Q114" s="347"/>
      <c r="R114" s="148" t="s">
        <v>462</v>
      </c>
      <c r="S114" s="119" t="s">
        <v>463</v>
      </c>
      <c r="T114" s="119" t="s">
        <v>464</v>
      </c>
      <c r="U114" s="119" t="s">
        <v>465</v>
      </c>
      <c r="V114" s="352"/>
      <c r="W114" s="353"/>
      <c r="X114" s="338"/>
      <c r="Y114" s="149" t="s">
        <v>474</v>
      </c>
      <c r="Z114" s="150" t="s">
        <v>475</v>
      </c>
      <c r="AA114" s="340"/>
      <c r="AB114" s="151" t="s">
        <v>476</v>
      </c>
      <c r="AC114" s="152" t="s">
        <v>477</v>
      </c>
      <c r="AD114" s="361"/>
      <c r="AE114" s="197"/>
      <c r="AH114" s="114"/>
      <c r="AK114" s="114"/>
      <c r="AL114" s="114"/>
      <c r="AM114" s="114"/>
    </row>
    <row r="115" spans="2:39" x14ac:dyDescent="0.15">
      <c r="B115" s="195"/>
      <c r="C115" s="153" t="s">
        <v>283</v>
      </c>
      <c r="D115" s="261">
        <f ca="1">SUMIF('1.経年データ（専攻単位）'!A:A,D114,'1.経年データ（専攻単位）'!B:B)</f>
        <v>4</v>
      </c>
      <c r="E115" s="261">
        <f ca="1">SUMIF('1.経年データ（専攻単位）'!A:A,E114,'1.経年データ（専攻単位）'!B:B)</f>
        <v>6</v>
      </c>
      <c r="F115" s="261">
        <f ca="1">SUMIF('1.経年データ（専攻単位）'!A:A,F114,'1.経年データ（専攻単位）'!B:B)</f>
        <v>8</v>
      </c>
      <c r="G115" s="261">
        <f ca="1">SUMIF('1.経年データ（専攻単位）'!A:A,G114,'1.経年データ（専攻単位）'!B:B)</f>
        <v>8</v>
      </c>
      <c r="H115" s="261">
        <f ca="1">SUMIF('1.経年データ（専攻単位）'!A:A,H114,'1.経年データ（専攻単位）'!B:B)</f>
        <v>11</v>
      </c>
      <c r="I115" s="274">
        <f ca="1">AVERAGE(D115:H115)</f>
        <v>7.4</v>
      </c>
      <c r="J115" s="275">
        <f ca="1">I115*0.97</f>
        <v>7.1779999999999999</v>
      </c>
      <c r="K115" s="275">
        <f ca="1">I115*1.03</f>
        <v>7.6220000000000008</v>
      </c>
      <c r="L115" s="276" t="str">
        <f ca="1">IF(AND(D115&gt;I115*0.97,D115&lt;I115*1.03),"○","×")</f>
        <v>×</v>
      </c>
      <c r="M115" s="276" t="str">
        <f ca="1">IF(AND(E115&gt;I115*0.97,E115&lt;I115*1.03),"○","×")</f>
        <v>×</v>
      </c>
      <c r="N115" s="276" t="str">
        <f ca="1">IF(AND(F115&gt;I115*0.97,F115&lt;I115*1.03),"○","×")</f>
        <v>×</v>
      </c>
      <c r="O115" s="276" t="str">
        <f ca="1">IF(AND(G115&gt;I115*0.97,G115&lt;I115*1.03),"○","×")</f>
        <v>×</v>
      </c>
      <c r="P115" s="276" t="str">
        <f ca="1">IF(AND(H115&gt;I115*0.97,H115&lt;I115*1.03),"○","×")</f>
        <v>×</v>
      </c>
      <c r="Q115" s="154" t="str">
        <f ca="1">IF(COUNTIF(L115:P115,"○")=5,"同程度","―")</f>
        <v>―</v>
      </c>
      <c r="R115" s="148" t="str">
        <f t="shared" ref="R115:U118" ca="1" si="15">IF(E115-D115&gt;0,"↑",IF(E115-D115&lt;0,"↓","－"))</f>
        <v>↑</v>
      </c>
      <c r="S115" s="119" t="str">
        <f t="shared" ca="1" si="15"/>
        <v>↑</v>
      </c>
      <c r="T115" s="119" t="str">
        <f t="shared" ca="1" si="15"/>
        <v>－</v>
      </c>
      <c r="U115" s="119" t="str">
        <f t="shared" ca="1" si="15"/>
        <v>↑</v>
      </c>
      <c r="V115" s="119" t="str">
        <f ca="1">R115&amp;S115&amp;T115&amp;U115</f>
        <v>↑↑－↑</v>
      </c>
      <c r="W115" s="158" t="str" cm="1">
        <f t="array" aca="1" ref="W115" ca="1">INDEX($AL$2:$AL$82,MATCH(V115,$AK$2:$AK$82,0),0)</f>
        <v>増加傾向⤴</v>
      </c>
      <c r="X115" s="156" t="str">
        <f ca="1">IF(F115-D115&gt;0,"↑",IF(F115-D115&lt;0,"↓","－"))</f>
        <v>↑</v>
      </c>
      <c r="Y115" s="157" t="str">
        <f ca="1">IF(V115="↓↑↓↓",IF(X115="↓","減少傾向","×"),"判定外")</f>
        <v>判定外</v>
      </c>
      <c r="Z115" s="158" t="str">
        <f ca="1">IF(V115="↑↓↑↑",IF(X115="↑","増加傾向","×"),"判定外")</f>
        <v>判定外</v>
      </c>
      <c r="AA115" s="159" t="str">
        <f ca="1">IF(G115-E115&gt;0,"↑",IF(G115-E115&lt;0,"↓","－"))</f>
        <v>↑</v>
      </c>
      <c r="AB115" s="157" t="str">
        <f ca="1">IF(V115="↓↓↑↓",IF(AA115="↓","減少傾向","×"),"判定外")</f>
        <v>判定外</v>
      </c>
      <c r="AC115" s="158" t="str">
        <f ca="1">IF(V115="↑↑↓↑",IF(AA115="↑","増加傾向","×"),"判定外")</f>
        <v>判定外</v>
      </c>
      <c r="AD115" s="160"/>
      <c r="AE115" s="197"/>
    </row>
    <row r="116" spans="2:39" x14ac:dyDescent="0.15">
      <c r="B116" s="195"/>
      <c r="C116" s="153" t="s">
        <v>284</v>
      </c>
      <c r="D116" s="290">
        <f ca="1">SUMIF('1.経年データ（専攻単位）'!A:A,D114,'1.経年データ（専攻単位）'!C:C)</f>
        <v>9</v>
      </c>
      <c r="E116" s="290">
        <f ca="1">SUMIF('1.経年データ（専攻単位）'!A:A,E114,'1.経年データ（専攻単位）'!C:C)</f>
        <v>7</v>
      </c>
      <c r="F116" s="290">
        <f ca="1">SUMIF('1.経年データ（専攻単位）'!A:A,F114,'1.経年データ（専攻単位）'!C:C)</f>
        <v>9</v>
      </c>
      <c r="G116" s="290">
        <f ca="1">SUMIF('1.経年データ（専攻単位）'!A:A,G114,'1.経年データ（専攻単位）'!C:C)</f>
        <v>10</v>
      </c>
      <c r="H116" s="290">
        <f ca="1">SUMIF('1.経年データ（専攻単位）'!A:A,H114,'1.経年データ（専攻単位）'!C:C)</f>
        <v>6</v>
      </c>
      <c r="I116" s="274">
        <f ca="1">AVERAGE(D116:H116)</f>
        <v>8.1999999999999993</v>
      </c>
      <c r="J116" s="275">
        <f ca="1">I116*0.97</f>
        <v>7.9539999999999988</v>
      </c>
      <c r="K116" s="275">
        <f ca="1">I116*1.03</f>
        <v>8.4459999999999997</v>
      </c>
      <c r="L116" s="276" t="str">
        <f ca="1">IF(AND(D116&gt;I116*0.97,D116&lt;I116*1.03),"○","×")</f>
        <v>×</v>
      </c>
      <c r="M116" s="276" t="str">
        <f ca="1">IF(AND(E116&gt;I116*0.97,E116&lt;I116*1.03),"○","×")</f>
        <v>×</v>
      </c>
      <c r="N116" s="276" t="str">
        <f ca="1">IF(AND(F116&gt;I116*0.97,F116&lt;I116*1.03),"○","×")</f>
        <v>×</v>
      </c>
      <c r="O116" s="276" t="str">
        <f ca="1">IF(AND(G116&gt;I116*0.97,G116&lt;I116*1.03),"○","×")</f>
        <v>×</v>
      </c>
      <c r="P116" s="276" t="str">
        <f ca="1">IF(AND(H116&gt;I116*0.97,H116&lt;I116*1.03),"○","×")</f>
        <v>×</v>
      </c>
      <c r="Q116" s="154" t="str">
        <f ca="1">IF(COUNTIF(L116:P116,"○")=5,"同程度","―")</f>
        <v>―</v>
      </c>
      <c r="R116" s="148" t="str">
        <f t="shared" ca="1" si="15"/>
        <v>↓</v>
      </c>
      <c r="S116" s="119" t="str">
        <f t="shared" ca="1" si="15"/>
        <v>↑</v>
      </c>
      <c r="T116" s="119" t="str">
        <f t="shared" ca="1" si="15"/>
        <v>↑</v>
      </c>
      <c r="U116" s="119" t="str">
        <f t="shared" ca="1" si="15"/>
        <v>↓</v>
      </c>
      <c r="V116" s="119" t="str">
        <f ca="1">R116&amp;S116&amp;T116&amp;U116</f>
        <v>↓↑↑↓</v>
      </c>
      <c r="W116" s="158" t="str" cm="1">
        <f t="array" aca="1" ref="W116" ca="1">INDEX($AL$2:$AL$82,MATCH(V116,$AK$2:$AK$82,0),0)</f>
        <v>年度により増減</v>
      </c>
      <c r="X116" s="156" t="str">
        <f ca="1">IF(F116-D116&gt;0,"↑",IF(F116-D116&lt;0,"↓","－"))</f>
        <v>－</v>
      </c>
      <c r="Y116" s="157" t="str">
        <f ca="1">IF(V116="↓↑↓↓",IF(X116="↓","減少傾向","×"),"判定外")</f>
        <v>判定外</v>
      </c>
      <c r="Z116" s="158" t="str">
        <f ca="1">IF(V116="↑↓↑↑",IF(X116="↑","増加傾向","×"),"判定外")</f>
        <v>判定外</v>
      </c>
      <c r="AA116" s="159" t="str">
        <f ca="1">IF(G116-E116&gt;0,"↑",IF(G116-E116&lt;0,"↓","－"))</f>
        <v>↑</v>
      </c>
      <c r="AB116" s="157" t="str">
        <f ca="1">IF(V116="↓↓↑↓",IF(AA116="↓","減少傾向","×"),"判定外")</f>
        <v>判定外</v>
      </c>
      <c r="AC116" s="158" t="str">
        <f ca="1">IF(V116="↑↑↓↑",IF(AA116="↑","増加傾向","×"),"判定外")</f>
        <v>判定外</v>
      </c>
      <c r="AD116" s="160"/>
      <c r="AE116" s="197"/>
    </row>
    <row r="117" spans="2:39" x14ac:dyDescent="0.15">
      <c r="B117" s="195"/>
      <c r="C117" s="153" t="s">
        <v>344</v>
      </c>
      <c r="D117" s="261">
        <f ca="1">SUM(D115:D116)</f>
        <v>13</v>
      </c>
      <c r="E117" s="261">
        <f ca="1">SUM(E115:E116)</f>
        <v>13</v>
      </c>
      <c r="F117" s="261">
        <f ca="1">SUM(F115:F116)</f>
        <v>17</v>
      </c>
      <c r="G117" s="261">
        <f ca="1">SUM(G115:G116)</f>
        <v>18</v>
      </c>
      <c r="H117" s="261">
        <f ca="1">SUM(H115:H116)</f>
        <v>17</v>
      </c>
      <c r="I117" s="274">
        <f ca="1">AVERAGE(D117:H117)</f>
        <v>15.6</v>
      </c>
      <c r="J117" s="275">
        <f ca="1">I117*0.97</f>
        <v>15.132</v>
      </c>
      <c r="K117" s="275">
        <f ca="1">I117*1.03</f>
        <v>16.068000000000001</v>
      </c>
      <c r="L117" s="276" t="str">
        <f ca="1">IF(AND(D117&gt;I117*0.97,D117&lt;I117*1.03),"○","×")</f>
        <v>×</v>
      </c>
      <c r="M117" s="276" t="str">
        <f ca="1">IF(AND(E117&gt;I117*0.97,E117&lt;I117*1.03),"○","×")</f>
        <v>×</v>
      </c>
      <c r="N117" s="276" t="str">
        <f ca="1">IF(AND(F117&gt;I117*0.97,F117&lt;I117*1.03),"○","×")</f>
        <v>×</v>
      </c>
      <c r="O117" s="276" t="str">
        <f ca="1">IF(AND(G117&gt;I117*0.97,G117&lt;I117*1.03),"○","×")</f>
        <v>×</v>
      </c>
      <c r="P117" s="276" t="str">
        <f ca="1">IF(AND(H117&gt;I117*0.97,H117&lt;I117*1.03),"○","×")</f>
        <v>×</v>
      </c>
      <c r="Q117" s="154" t="str">
        <f ca="1">IF(COUNTIF(L117:P117,"○")=5,"同程度","―")</f>
        <v>―</v>
      </c>
      <c r="R117" s="148" t="str">
        <f t="shared" ca="1" si="15"/>
        <v>－</v>
      </c>
      <c r="S117" s="119" t="str">
        <f t="shared" ca="1" si="15"/>
        <v>↑</v>
      </c>
      <c r="T117" s="119" t="str">
        <f t="shared" ca="1" si="15"/>
        <v>↑</v>
      </c>
      <c r="U117" s="119" t="str">
        <f t="shared" ca="1" si="15"/>
        <v>↓</v>
      </c>
      <c r="V117" s="119" t="str">
        <f ca="1">R117&amp;S117&amp;T117&amp;U117</f>
        <v>－↑↑↓</v>
      </c>
      <c r="W117" s="158" t="str" cm="1">
        <f t="array" aca="1" ref="W117" ca="1">INDEX($AL$2:$AL$82,MATCH(V117,$AK$2:$AK$82,0),0)</f>
        <v>最新年度のみ減少</v>
      </c>
      <c r="X117" s="156" t="str">
        <f ca="1">IF(F117-D117&gt;0,"↑",IF(F117-D117&lt;0,"↓","－"))</f>
        <v>↑</v>
      </c>
      <c r="Y117" s="157" t="str">
        <f ca="1">IF(V117="↓↑↓↓",IF(X117="↓","減少傾向","×"),"判定外")</f>
        <v>判定外</v>
      </c>
      <c r="Z117" s="158" t="str">
        <f ca="1">IF(V117="↑↓↑↑",IF(X117="↑","増加傾向","×"),"判定外")</f>
        <v>判定外</v>
      </c>
      <c r="AA117" s="159" t="str">
        <f ca="1">IF(G117-E117&gt;0,"↑",IF(G117-E117&lt;0,"↓","－"))</f>
        <v>↑</v>
      </c>
      <c r="AB117" s="157" t="str">
        <f ca="1">IF(V117="↓↓↑↓",IF(AA117="↓","減少傾向","×"),"判定外")</f>
        <v>判定外</v>
      </c>
      <c r="AC117" s="158" t="str">
        <f ca="1">IF(V117="↑↑↓↑",IF(AA117="↑","増加傾向","×"),"判定外")</f>
        <v>判定外</v>
      </c>
      <c r="AD117" s="161" t="s">
        <v>527</v>
      </c>
      <c r="AE117" s="197"/>
      <c r="AF117" s="114" t="s">
        <v>502</v>
      </c>
    </row>
    <row r="118" spans="2:39" ht="27.75" thickBot="1" x14ac:dyDescent="0.2">
      <c r="B118" s="195"/>
      <c r="C118" s="187" t="s">
        <v>346</v>
      </c>
      <c r="D118" s="162">
        <f ca="1">ROUND(D116/D117,3)</f>
        <v>0.69199999999999995</v>
      </c>
      <c r="E118" s="162">
        <f ca="1">ROUND(E116/E117,3)</f>
        <v>0.53800000000000003</v>
      </c>
      <c r="F118" s="162">
        <f ca="1">ROUND(F116/F117,3)</f>
        <v>0.52900000000000003</v>
      </c>
      <c r="G118" s="162">
        <f ca="1">ROUND(G116/G117,3)</f>
        <v>0.55600000000000005</v>
      </c>
      <c r="H118" s="162">
        <f ca="1">ROUND(H116/H117,3)</f>
        <v>0.35299999999999998</v>
      </c>
      <c r="I118" s="163">
        <f ca="1">AVERAGE(D118:H118)</f>
        <v>0.53360000000000007</v>
      </c>
      <c r="J118" s="164">
        <f ca="1">I118-0.03</f>
        <v>0.50360000000000005</v>
      </c>
      <c r="K118" s="164">
        <f ca="1">I118+0.03</f>
        <v>0.5636000000000001</v>
      </c>
      <c r="L118" s="277" t="str">
        <f ca="1">IF(AND(D118&gt;I118-0.03,D118&lt;I118+0.03),"○","×")</f>
        <v>×</v>
      </c>
      <c r="M118" s="277" t="str">
        <f ca="1">IF(AND(E118&gt;I118-0.03,E118&lt;I118+0.03),"○","×")</f>
        <v>○</v>
      </c>
      <c r="N118" s="277" t="str">
        <f ca="1">IF(AND(F118&gt;I118-0.03,F118&lt;I118+0.03),"○","×")</f>
        <v>○</v>
      </c>
      <c r="O118" s="277" t="str">
        <f ca="1">IF(AND(G118&gt;I118-0.03,G118&lt;I118+0.03),"○","×")</f>
        <v>○</v>
      </c>
      <c r="P118" s="277" t="str">
        <f ca="1">IF(AND(H118&gt;I118-0.03,H118&lt;I118+0.03),"○","×")</f>
        <v>×</v>
      </c>
      <c r="Q118" s="165" t="str">
        <f ca="1">IF(COUNTIF(L118:P118,"○")=5,"同程度","―")</f>
        <v>―</v>
      </c>
      <c r="R118" s="166" t="str">
        <f t="shared" ca="1" si="15"/>
        <v>↓</v>
      </c>
      <c r="S118" s="133" t="str">
        <f t="shared" ca="1" si="15"/>
        <v>↓</v>
      </c>
      <c r="T118" s="133" t="str">
        <f t="shared" ca="1" si="15"/>
        <v>↑</v>
      </c>
      <c r="U118" s="133" t="str">
        <f t="shared" ca="1" si="15"/>
        <v>↓</v>
      </c>
      <c r="V118" s="133" t="str">
        <f ca="1">R118&amp;S118&amp;T118&amp;U118</f>
        <v>↓↓↑↓</v>
      </c>
      <c r="W118" s="170" t="str" cm="1">
        <f t="array" aca="1" ref="W118" ca="1">INDEX($AL$2:$AL$82,MATCH(V118,$AK$2:$AK$82,0),0)</f>
        <v>年度により増減</v>
      </c>
      <c r="X118" s="168" t="str">
        <f ca="1">IF(F118-D118&gt;0,"↑",IF(F118-D118&lt;0,"↓","－"))</f>
        <v>↓</v>
      </c>
      <c r="Y118" s="169" t="str">
        <f ca="1">IF(V118="↓↑↓↓",IF(X118="↓","減少傾向","×"),"判定外")</f>
        <v>判定外</v>
      </c>
      <c r="Z118" s="170" t="str">
        <f ca="1">IF(V118="↑↓↑↑",IF(X118="↑","増加傾向","×"),"判定外")</f>
        <v>判定外</v>
      </c>
      <c r="AA118" s="171" t="str">
        <f ca="1">IF(G118-E118&gt;0,"↑",IF(G118-E118&lt;0,"↓","－"))</f>
        <v>↑</v>
      </c>
      <c r="AB118" s="169" t="str">
        <f ca="1">IF(V118="↓↓↑↓",IF(AA118="↓","減少傾向","×"),"判定外")</f>
        <v>×</v>
      </c>
      <c r="AC118" s="170" t="str">
        <f ca="1">IF(V118="↑↑↓↑",IF(AA118="↑","増加傾向","×"),"判定外")</f>
        <v>判定外</v>
      </c>
      <c r="AD118" s="172" t="s">
        <v>453</v>
      </c>
      <c r="AE118" s="197"/>
    </row>
    <row r="119" spans="2:39" ht="14.25" thickBot="1" x14ac:dyDescent="0.2">
      <c r="B119" s="195"/>
      <c r="C119" s="196"/>
      <c r="D119" s="294"/>
      <c r="E119" s="294"/>
      <c r="F119" s="294"/>
      <c r="G119" s="294"/>
      <c r="H119" s="294"/>
      <c r="I119" s="295"/>
      <c r="J119" s="295"/>
      <c r="K119" s="295"/>
      <c r="L119" s="296"/>
      <c r="M119" s="296"/>
      <c r="N119" s="296"/>
      <c r="O119" s="296"/>
      <c r="P119" s="296"/>
      <c r="Q119" s="199"/>
      <c r="R119" s="199"/>
      <c r="S119" s="199"/>
      <c r="T119" s="199"/>
      <c r="U119" s="199"/>
      <c r="V119" s="199"/>
      <c r="W119" s="198"/>
      <c r="X119" s="199"/>
      <c r="Y119" s="198"/>
      <c r="Z119" s="198"/>
      <c r="AA119" s="199"/>
      <c r="AB119" s="198"/>
      <c r="AC119" s="198"/>
      <c r="AD119" s="201"/>
      <c r="AE119" s="197"/>
    </row>
    <row r="120" spans="2:39" x14ac:dyDescent="0.15">
      <c r="B120" s="195"/>
      <c r="C120" s="196"/>
      <c r="D120" s="294"/>
      <c r="E120" s="294"/>
      <c r="F120" s="294"/>
      <c r="G120" s="294"/>
      <c r="H120" s="294"/>
      <c r="I120" s="343" t="s">
        <v>368</v>
      </c>
      <c r="J120" s="344"/>
      <c r="K120" s="344"/>
      <c r="L120" s="345"/>
      <c r="M120" s="345"/>
      <c r="N120" s="345"/>
      <c r="O120" s="345"/>
      <c r="P120" s="345"/>
      <c r="Q120" s="346" t="s">
        <v>366</v>
      </c>
      <c r="R120" s="348" t="s">
        <v>369</v>
      </c>
      <c r="S120" s="349"/>
      <c r="T120" s="349"/>
      <c r="U120" s="349"/>
      <c r="V120" s="350" t="s">
        <v>367</v>
      </c>
      <c r="W120" s="351"/>
      <c r="X120" s="337" t="s">
        <v>468</v>
      </c>
      <c r="Y120" s="341" t="s">
        <v>472</v>
      </c>
      <c r="Z120" s="342"/>
      <c r="AA120" s="339" t="s">
        <v>469</v>
      </c>
      <c r="AB120" s="341" t="s">
        <v>473</v>
      </c>
      <c r="AC120" s="342"/>
      <c r="AD120" s="360" t="s">
        <v>456</v>
      </c>
      <c r="AE120" s="197"/>
    </row>
    <row r="121" spans="2:39" x14ac:dyDescent="0.15">
      <c r="B121" s="195"/>
      <c r="C121" s="187" t="s">
        <v>334</v>
      </c>
      <c r="D121" s="269" t="str">
        <f ca="1">D82</f>
        <v>R1</v>
      </c>
      <c r="E121" s="269" t="str">
        <f ca="1">E82</f>
        <v>R2</v>
      </c>
      <c r="F121" s="269" t="str">
        <f ca="1">F82</f>
        <v>R3</v>
      </c>
      <c r="G121" s="269" t="str">
        <f ca="1">G82</f>
        <v>R4</v>
      </c>
      <c r="H121" s="269" t="str">
        <f ca="1">H82</f>
        <v>R5</v>
      </c>
      <c r="I121" s="272" t="s">
        <v>365</v>
      </c>
      <c r="J121" s="273">
        <v>-0.03</v>
      </c>
      <c r="K121" s="273">
        <v>0.03</v>
      </c>
      <c r="L121" s="269" t="str">
        <f ca="1">Q1</f>
        <v>R1</v>
      </c>
      <c r="M121" s="269" t="str">
        <f ca="1">R1</f>
        <v>R2</v>
      </c>
      <c r="N121" s="269" t="str">
        <f ca="1">S1</f>
        <v>R3</v>
      </c>
      <c r="O121" s="269" t="str">
        <f ca="1">T1</f>
        <v>R4</v>
      </c>
      <c r="P121" s="269" t="str">
        <f ca="1">U1</f>
        <v>R5</v>
      </c>
      <c r="Q121" s="347"/>
      <c r="R121" s="148" t="s">
        <v>462</v>
      </c>
      <c r="S121" s="119" t="s">
        <v>463</v>
      </c>
      <c r="T121" s="119" t="s">
        <v>464</v>
      </c>
      <c r="U121" s="119" t="s">
        <v>465</v>
      </c>
      <c r="V121" s="352"/>
      <c r="W121" s="353"/>
      <c r="X121" s="338"/>
      <c r="Y121" s="149" t="s">
        <v>474</v>
      </c>
      <c r="Z121" s="150" t="s">
        <v>475</v>
      </c>
      <c r="AA121" s="340"/>
      <c r="AB121" s="151" t="s">
        <v>476</v>
      </c>
      <c r="AC121" s="152" t="s">
        <v>477</v>
      </c>
      <c r="AD121" s="361"/>
      <c r="AE121" s="197"/>
    </row>
    <row r="122" spans="2:39" x14ac:dyDescent="0.15">
      <c r="B122" s="195"/>
      <c r="C122" s="153" t="s">
        <v>283</v>
      </c>
      <c r="D122" s="261">
        <f ca="1">SUMIF('1.経年データ（専攻単位）'!A:A,D114,'1.経年データ（専攻単位）'!D:D)</f>
        <v>13</v>
      </c>
      <c r="E122" s="261">
        <f ca="1">SUMIF('1.経年データ（専攻単位）'!A:A,E114,'1.経年データ（専攻単位）'!D:D)</f>
        <v>13</v>
      </c>
      <c r="F122" s="261">
        <f ca="1">SUMIF('1.経年データ（専攻単位）'!A:A,F114,'1.経年データ（専攻単位）'!D:D)</f>
        <v>12</v>
      </c>
      <c r="G122" s="261">
        <f ca="1">SUMIF('1.経年データ（専攻単位）'!A:A,G114,'1.経年データ（専攻単位）'!D:D)</f>
        <v>6</v>
      </c>
      <c r="H122" s="261">
        <f ca="1">SUMIF('1.経年データ（専攻単位）'!A:A,H114,'1.経年データ（専攻単位）'!D:D)</f>
        <v>0</v>
      </c>
      <c r="I122" s="274">
        <f ca="1">AVERAGE(D122:H122)</f>
        <v>8.8000000000000007</v>
      </c>
      <c r="J122" s="275">
        <f ca="1">I122*0.97</f>
        <v>8.5359999999999996</v>
      </c>
      <c r="K122" s="275">
        <f ca="1">I122*1.03</f>
        <v>9.0640000000000018</v>
      </c>
      <c r="L122" s="276" t="str">
        <f ca="1">IF(AND(D122&gt;I122*0.97,D122&lt;I122*1.03),"○","×")</f>
        <v>×</v>
      </c>
      <c r="M122" s="276" t="str">
        <f ca="1">IF(AND(E122&gt;I122*0.97,E122&lt;I122*1.03),"○","×")</f>
        <v>×</v>
      </c>
      <c r="N122" s="276" t="str">
        <f ca="1">IF(AND(F122&gt;I122*0.97,F122&lt;I122*1.03),"○","×")</f>
        <v>×</v>
      </c>
      <c r="O122" s="276" t="str">
        <f ca="1">IF(AND(G122&gt;I122*0.97,G122&lt;I122*1.03),"○","×")</f>
        <v>×</v>
      </c>
      <c r="P122" s="276" t="str">
        <f ca="1">IF(AND(H122&gt;I122*0.97,H122&lt;I122*1.03),"○","×")</f>
        <v>×</v>
      </c>
      <c r="Q122" s="154" t="str">
        <f ca="1">IF(COUNTIF(L122:P122,"○")=5,"同程度","―")</f>
        <v>―</v>
      </c>
      <c r="R122" s="148" t="str">
        <f t="shared" ref="R122:U125" ca="1" si="16">IF(E122-D122&gt;0,"↑",IF(E122-D122&lt;0,"↓","－"))</f>
        <v>－</v>
      </c>
      <c r="S122" s="119" t="str">
        <f t="shared" ca="1" si="16"/>
        <v>↓</v>
      </c>
      <c r="T122" s="119" t="str">
        <f t="shared" ca="1" si="16"/>
        <v>↓</v>
      </c>
      <c r="U122" s="119" t="str">
        <f t="shared" ca="1" si="16"/>
        <v>↓</v>
      </c>
      <c r="V122" s="119" t="str">
        <f ca="1">R122&amp;S122&amp;T122&amp;U122</f>
        <v>－↓↓↓</v>
      </c>
      <c r="W122" s="158" t="str" cm="1">
        <f t="array" aca="1" ref="W122" ca="1">INDEX($AL$2:$AL$82,MATCH(V122,$AK$2:$AK$82,0),0)</f>
        <v>減少傾向⤵</v>
      </c>
      <c r="X122" s="156" t="str">
        <f ca="1">IF(F122-D122&gt;0,"↑",IF(F122-D122&lt;0,"↓","－"))</f>
        <v>↓</v>
      </c>
      <c r="Y122" s="157" t="str">
        <f ca="1">IF(V122="↓↑↓↓",IF(X122="↓","減少傾向","×"),"判定外")</f>
        <v>判定外</v>
      </c>
      <c r="Z122" s="158" t="str">
        <f ca="1">IF(V122="↑↓↑↑",IF(X122="↑","増加傾向","×"),"判定外")</f>
        <v>判定外</v>
      </c>
      <c r="AA122" s="159" t="str">
        <f ca="1">IF(G122-E122&gt;0,"↑",IF(G122-E122&lt;0,"↓","－"))</f>
        <v>↓</v>
      </c>
      <c r="AB122" s="157" t="str">
        <f ca="1">IF(V122="↓↓↑↓",IF(AA122="↓","減少傾向","×"),"判定外")</f>
        <v>判定外</v>
      </c>
      <c r="AC122" s="158" t="str">
        <f ca="1">IF(V122="↑↑↓↑",IF(AA122="↑","増加傾向","×"),"判定外")</f>
        <v>判定外</v>
      </c>
      <c r="AD122" s="160"/>
      <c r="AE122" s="197"/>
    </row>
    <row r="123" spans="2:39" x14ac:dyDescent="0.15">
      <c r="B123" s="195"/>
      <c r="C123" s="153" t="s">
        <v>284</v>
      </c>
      <c r="D123" s="290">
        <f ca="1">SUMIF('1.経年データ（専攻単位）'!A:A,D114,'1.経年データ（専攻単位）'!E:E)</f>
        <v>9</v>
      </c>
      <c r="E123" s="290">
        <f ca="1">SUMIF('1.経年データ（専攻単位）'!A:A,E114,'1.経年データ（専攻単位）'!E:E)</f>
        <v>5</v>
      </c>
      <c r="F123" s="290">
        <f ca="1">SUMIF('1.経年データ（専攻単位）'!A:A,F114,'1.経年データ（専攻単位）'!E:E)</f>
        <v>8</v>
      </c>
      <c r="G123" s="290">
        <f ca="1">SUMIF('1.経年データ（専攻単位）'!A:A,G114,'1.経年データ（専攻単位）'!E:E)</f>
        <v>7</v>
      </c>
      <c r="H123" s="290">
        <f ca="1">SUMIF('1.経年データ（専攻単位）'!A:A,H114,'1.経年データ（専攻単位）'!E:E)</f>
        <v>1</v>
      </c>
      <c r="I123" s="274">
        <f ca="1">AVERAGE(D123:H123)</f>
        <v>6</v>
      </c>
      <c r="J123" s="275">
        <f ca="1">I123*0.97</f>
        <v>5.82</v>
      </c>
      <c r="K123" s="275">
        <f ca="1">I123*1.03</f>
        <v>6.18</v>
      </c>
      <c r="L123" s="276" t="str">
        <f ca="1">IF(AND(D123&gt;I123*0.97,D123&lt;I123*1.03),"○","×")</f>
        <v>×</v>
      </c>
      <c r="M123" s="276" t="str">
        <f ca="1">IF(AND(E123&gt;I123*0.97,E123&lt;I123*1.03),"○","×")</f>
        <v>×</v>
      </c>
      <c r="N123" s="276" t="str">
        <f ca="1">IF(AND(F123&gt;I123*0.97,F123&lt;I123*1.03),"○","×")</f>
        <v>×</v>
      </c>
      <c r="O123" s="276" t="str">
        <f ca="1">IF(AND(G123&gt;I123*0.97,G123&lt;I123*1.03),"○","×")</f>
        <v>×</v>
      </c>
      <c r="P123" s="276" t="str">
        <f ca="1">IF(AND(H123&gt;I123*0.97,H123&lt;I123*1.03),"○","×")</f>
        <v>×</v>
      </c>
      <c r="Q123" s="154" t="str">
        <f ca="1">IF(COUNTIF(L123:P123,"○")=5,"同程度","―")</f>
        <v>―</v>
      </c>
      <c r="R123" s="148" t="str">
        <f t="shared" ca="1" si="16"/>
        <v>↓</v>
      </c>
      <c r="S123" s="119" t="str">
        <f t="shared" ca="1" si="16"/>
        <v>↑</v>
      </c>
      <c r="T123" s="119" t="str">
        <f t="shared" ca="1" si="16"/>
        <v>↓</v>
      </c>
      <c r="U123" s="119" t="str">
        <f t="shared" ca="1" si="16"/>
        <v>↓</v>
      </c>
      <c r="V123" s="119" t="str">
        <f ca="1">R123&amp;S123&amp;T123&amp;U123</f>
        <v>↓↑↓↓</v>
      </c>
      <c r="W123" s="158" t="str" cm="1">
        <f t="array" aca="1" ref="W123" ca="1">INDEX($AL$2:$AL$82,MATCH(V123,$AK$2:$AK$82,0),0)</f>
        <v>年度により増減</v>
      </c>
      <c r="X123" s="156" t="str">
        <f ca="1">IF(F123-D123&gt;0,"↑",IF(F123-D123&lt;0,"↓","－"))</f>
        <v>↓</v>
      </c>
      <c r="Y123" s="157" t="str">
        <f ca="1">IF(V123="↓↑↓↓",IF(X123="↓","減少傾向","×"),"判定外")</f>
        <v>減少傾向</v>
      </c>
      <c r="Z123" s="158" t="str">
        <f ca="1">IF(V123="↑↓↑↑",IF(X123="↑","増加傾向","×"),"判定外")</f>
        <v>判定外</v>
      </c>
      <c r="AA123" s="159" t="str">
        <f ca="1">IF(G123-E123&gt;0,"↑",IF(G123-E123&lt;0,"↓","－"))</f>
        <v>↑</v>
      </c>
      <c r="AB123" s="157" t="str">
        <f ca="1">IF(V123="↓↓↑↓",IF(AA123="↓","減少傾向","×"),"判定外")</f>
        <v>判定外</v>
      </c>
      <c r="AC123" s="158" t="str">
        <f ca="1">IF(V123="↑↑↓↑",IF(AA123="↑","増加傾向","×"),"判定外")</f>
        <v>判定外</v>
      </c>
      <c r="AD123" s="160"/>
      <c r="AE123" s="197"/>
    </row>
    <row r="124" spans="2:39" x14ac:dyDescent="0.15">
      <c r="B124" s="195"/>
      <c r="C124" s="153" t="s">
        <v>344</v>
      </c>
      <c r="D124" s="261">
        <f ca="1">SUM(D122:D123)</f>
        <v>22</v>
      </c>
      <c r="E124" s="261">
        <f ca="1">SUM(E122:E123)</f>
        <v>18</v>
      </c>
      <c r="F124" s="261">
        <f ca="1">SUM(F122:F123)</f>
        <v>20</v>
      </c>
      <c r="G124" s="261">
        <f ca="1">SUM(G122:G123)</f>
        <v>13</v>
      </c>
      <c r="H124" s="261">
        <f ca="1">SUM(H122:H123)</f>
        <v>1</v>
      </c>
      <c r="I124" s="274">
        <f ca="1">AVERAGE(D124:H124)</f>
        <v>14.8</v>
      </c>
      <c r="J124" s="275">
        <f ca="1">I124*0.97</f>
        <v>14.356</v>
      </c>
      <c r="K124" s="275">
        <f ca="1">I124*1.03</f>
        <v>15.244000000000002</v>
      </c>
      <c r="L124" s="276" t="str">
        <f ca="1">IF(AND(D124&gt;I124*0.97,D124&lt;I124*1.03),"○","×")</f>
        <v>×</v>
      </c>
      <c r="M124" s="276" t="str">
        <f ca="1">IF(AND(E124&gt;I124*0.97,E124&lt;I124*1.03),"○","×")</f>
        <v>×</v>
      </c>
      <c r="N124" s="276" t="str">
        <f ca="1">IF(AND(F124&gt;I124*0.97,F124&lt;I124*1.03),"○","×")</f>
        <v>×</v>
      </c>
      <c r="O124" s="276" t="str">
        <f ca="1">IF(AND(G124&gt;I124*0.97,G124&lt;I124*1.03),"○","×")</f>
        <v>×</v>
      </c>
      <c r="P124" s="276" t="str">
        <f ca="1">IF(AND(H124&gt;I124*0.97,H124&lt;I124*1.03),"○","×")</f>
        <v>×</v>
      </c>
      <c r="Q124" s="154" t="str">
        <f ca="1">IF(COUNTIF(L124:P124,"○")=5,"同程度","―")</f>
        <v>―</v>
      </c>
      <c r="R124" s="148" t="str">
        <f t="shared" ca="1" si="16"/>
        <v>↓</v>
      </c>
      <c r="S124" s="119" t="str">
        <f t="shared" ca="1" si="16"/>
        <v>↑</v>
      </c>
      <c r="T124" s="119" t="str">
        <f t="shared" ca="1" si="16"/>
        <v>↓</v>
      </c>
      <c r="U124" s="119" t="str">
        <f t="shared" ca="1" si="16"/>
        <v>↓</v>
      </c>
      <c r="V124" s="119" t="str">
        <f ca="1">R124&amp;S124&amp;T124&amp;U124</f>
        <v>↓↑↓↓</v>
      </c>
      <c r="W124" s="158" t="str" cm="1">
        <f t="array" aca="1" ref="W124" ca="1">INDEX($AL$2:$AL$82,MATCH(V124,$AK$2:$AK$82,0),0)</f>
        <v>年度により増減</v>
      </c>
      <c r="X124" s="156" t="str">
        <f ca="1">IF(F124-D124&gt;0,"↑",IF(F124-D124&lt;0,"↓","－"))</f>
        <v>↓</v>
      </c>
      <c r="Y124" s="157" t="str">
        <f ca="1">IF(V124="↓↑↓↓",IF(X124="↓","減少傾向","×"),"判定外")</f>
        <v>減少傾向</v>
      </c>
      <c r="Z124" s="158" t="str">
        <f ca="1">IF(V124="↑↓↑↑",IF(X124="↑","増加傾向","×"),"判定外")</f>
        <v>判定外</v>
      </c>
      <c r="AA124" s="159" t="str">
        <f ca="1">IF(G124-E124&gt;0,"↑",IF(G124-E124&lt;0,"↓","－"))</f>
        <v>↓</v>
      </c>
      <c r="AB124" s="157" t="str">
        <f ca="1">IF(V124="↓↓↑↓",IF(AA124="↓","減少傾向","×"),"判定外")</f>
        <v>判定外</v>
      </c>
      <c r="AC124" s="158" t="str">
        <f ca="1">IF(V124="↑↑↓↑",IF(AA124="↑","増加傾向","×"),"判定外")</f>
        <v>判定外</v>
      </c>
      <c r="AD124" s="161" t="s">
        <v>287</v>
      </c>
      <c r="AE124" s="197"/>
    </row>
    <row r="125" spans="2:39" ht="27.75" thickBot="1" x14ac:dyDescent="0.2">
      <c r="B125" s="195"/>
      <c r="C125" s="187" t="s">
        <v>346</v>
      </c>
      <c r="D125" s="162">
        <f ca="1">ROUND(D123/D124,3)</f>
        <v>0.40899999999999997</v>
      </c>
      <c r="E125" s="162">
        <f ca="1">ROUND(E123/E124,3)</f>
        <v>0.27800000000000002</v>
      </c>
      <c r="F125" s="162">
        <f ca="1">ROUND(F123/F124,3)</f>
        <v>0.4</v>
      </c>
      <c r="G125" s="162">
        <f ca="1">ROUND(G123/G124,3)</f>
        <v>0.53800000000000003</v>
      </c>
      <c r="H125" s="162">
        <f ca="1">ROUND(H123/H124,3)</f>
        <v>1</v>
      </c>
      <c r="I125" s="163">
        <f ca="1">AVERAGE(D125:H125)</f>
        <v>0.52500000000000002</v>
      </c>
      <c r="J125" s="164">
        <f ca="1">I125-0.03</f>
        <v>0.495</v>
      </c>
      <c r="K125" s="164">
        <f ca="1">I125+0.03</f>
        <v>0.55500000000000005</v>
      </c>
      <c r="L125" s="277" t="str">
        <f ca="1">IF(AND(D125&gt;I125-0.03,D125&lt;I125+0.03),"○","×")</f>
        <v>×</v>
      </c>
      <c r="M125" s="277" t="str">
        <f ca="1">IF(AND(E125&gt;I125-0.03,E125&lt;I125+0.03),"○","×")</f>
        <v>×</v>
      </c>
      <c r="N125" s="277" t="str">
        <f ca="1">IF(AND(F125&gt;I125-0.03,F125&lt;I125+0.03),"○","×")</f>
        <v>×</v>
      </c>
      <c r="O125" s="277" t="str">
        <f ca="1">IF(AND(G125&gt;I125-0.03,G125&lt;I125+0.03),"○","×")</f>
        <v>○</v>
      </c>
      <c r="P125" s="277" t="str">
        <f ca="1">IF(AND(H125&gt;I125-0.03,H125&lt;I125+0.03),"○","×")</f>
        <v>×</v>
      </c>
      <c r="Q125" s="165" t="str">
        <f ca="1">IF(COUNTIF(L125:P125,"○")=5,"同程度","―")</f>
        <v>―</v>
      </c>
      <c r="R125" s="166" t="str">
        <f t="shared" ca="1" si="16"/>
        <v>↓</v>
      </c>
      <c r="S125" s="133" t="str">
        <f t="shared" ca="1" si="16"/>
        <v>↑</v>
      </c>
      <c r="T125" s="133" t="str">
        <f t="shared" ca="1" si="16"/>
        <v>↑</v>
      </c>
      <c r="U125" s="133" t="str">
        <f t="shared" ca="1" si="16"/>
        <v>↑</v>
      </c>
      <c r="V125" s="133" t="str">
        <f ca="1">R125&amp;S125&amp;T125&amp;U125</f>
        <v>↓↑↑↑</v>
      </c>
      <c r="W125" s="170" t="str" cm="1">
        <f t="array" aca="1" ref="W125" ca="1">INDEX($AL$2:$AL$82,MATCH(V125,$AK$2:$AK$82,0),0)</f>
        <v>増加傾向⤴</v>
      </c>
      <c r="X125" s="168" t="str">
        <f ca="1">IF(F125-D125&gt;0,"↑",IF(F125-D125&lt;0,"↓","－"))</f>
        <v>↓</v>
      </c>
      <c r="Y125" s="169" t="str">
        <f ca="1">IF(V125="↓↑↓↓",IF(X125="↓","減少傾向","×"),"判定外")</f>
        <v>判定外</v>
      </c>
      <c r="Z125" s="170" t="str">
        <f ca="1">IF(V125="↑↓↑↑",IF(X125="↑","増加傾向","×"),"判定外")</f>
        <v>判定外</v>
      </c>
      <c r="AA125" s="171" t="str">
        <f ca="1">IF(G125-E125&gt;0,"↑",IF(G125-E125&lt;0,"↓","－"))</f>
        <v>↑</v>
      </c>
      <c r="AB125" s="169" t="str">
        <f ca="1">IF(V125="↓↓↑↓",IF(AA125="↓","減少傾向","×"),"判定外")</f>
        <v>判定外</v>
      </c>
      <c r="AC125" s="170" t="str">
        <f ca="1">IF(V125="↑↑↓↑",IF(AA125="↑","増加傾向","×"),"判定外")</f>
        <v>判定外</v>
      </c>
      <c r="AD125" s="172" t="s">
        <v>286</v>
      </c>
      <c r="AE125" s="197"/>
    </row>
    <row r="126" spans="2:39" ht="14.25" thickBot="1" x14ac:dyDescent="0.2">
      <c r="B126" s="195"/>
      <c r="C126" s="196"/>
      <c r="D126" s="294"/>
      <c r="E126" s="294"/>
      <c r="F126" s="294"/>
      <c r="G126" s="294"/>
      <c r="H126" s="294"/>
      <c r="I126" s="295"/>
      <c r="J126" s="295"/>
      <c r="K126" s="295"/>
      <c r="L126" s="296"/>
      <c r="M126" s="296"/>
      <c r="N126" s="296"/>
      <c r="O126" s="296"/>
      <c r="P126" s="296"/>
      <c r="Q126" s="199"/>
      <c r="R126" s="199"/>
      <c r="S126" s="199"/>
      <c r="T126" s="199"/>
      <c r="U126" s="199"/>
      <c r="V126" s="199"/>
      <c r="W126" s="198"/>
      <c r="X126" s="199"/>
      <c r="Y126" s="198"/>
      <c r="Z126" s="198"/>
      <c r="AA126" s="199"/>
      <c r="AB126" s="198"/>
      <c r="AC126" s="198"/>
      <c r="AD126" s="201"/>
      <c r="AE126" s="197"/>
    </row>
    <row r="127" spans="2:39" x14ac:dyDescent="0.15">
      <c r="B127" s="195"/>
      <c r="C127" s="196"/>
      <c r="D127" s="294"/>
      <c r="E127" s="294"/>
      <c r="F127" s="294"/>
      <c r="G127" s="294"/>
      <c r="H127" s="294"/>
      <c r="I127" s="343" t="s">
        <v>368</v>
      </c>
      <c r="J127" s="344"/>
      <c r="K127" s="344"/>
      <c r="L127" s="345"/>
      <c r="M127" s="345"/>
      <c r="N127" s="345"/>
      <c r="O127" s="345"/>
      <c r="P127" s="345"/>
      <c r="Q127" s="346" t="s">
        <v>366</v>
      </c>
      <c r="R127" s="348" t="s">
        <v>369</v>
      </c>
      <c r="S127" s="349"/>
      <c r="T127" s="349"/>
      <c r="U127" s="349"/>
      <c r="V127" s="350" t="s">
        <v>367</v>
      </c>
      <c r="W127" s="351"/>
      <c r="X127" s="337" t="s">
        <v>468</v>
      </c>
      <c r="Y127" s="341" t="s">
        <v>472</v>
      </c>
      <c r="Z127" s="342"/>
      <c r="AA127" s="339" t="s">
        <v>469</v>
      </c>
      <c r="AB127" s="341" t="s">
        <v>473</v>
      </c>
      <c r="AC127" s="342"/>
      <c r="AD127" s="360" t="s">
        <v>456</v>
      </c>
      <c r="AE127" s="197"/>
    </row>
    <row r="128" spans="2:39" ht="27" x14ac:dyDescent="0.15">
      <c r="B128" s="195"/>
      <c r="C128" s="187" t="s">
        <v>335</v>
      </c>
      <c r="D128" s="269" t="str">
        <f ca="1">D82</f>
        <v>R1</v>
      </c>
      <c r="E128" s="269" t="str">
        <f ca="1">E82</f>
        <v>R2</v>
      </c>
      <c r="F128" s="269" t="str">
        <f ca="1">F82</f>
        <v>R3</v>
      </c>
      <c r="G128" s="269" t="str">
        <f ca="1">G82</f>
        <v>R4</v>
      </c>
      <c r="H128" s="269" t="str">
        <f ca="1">H82</f>
        <v>R5</v>
      </c>
      <c r="I128" s="272" t="s">
        <v>365</v>
      </c>
      <c r="J128" s="273">
        <v>-0.03</v>
      </c>
      <c r="K128" s="273">
        <v>0.03</v>
      </c>
      <c r="L128" s="269" t="str">
        <f ca="1">Q1</f>
        <v>R1</v>
      </c>
      <c r="M128" s="269" t="str">
        <f ca="1">R1</f>
        <v>R2</v>
      </c>
      <c r="N128" s="269" t="str">
        <f ca="1">S1</f>
        <v>R3</v>
      </c>
      <c r="O128" s="269" t="str">
        <f ca="1">T1</f>
        <v>R4</v>
      </c>
      <c r="P128" s="269" t="str">
        <f ca="1">U1</f>
        <v>R5</v>
      </c>
      <c r="Q128" s="347"/>
      <c r="R128" s="148" t="s">
        <v>462</v>
      </c>
      <c r="S128" s="119" t="s">
        <v>463</v>
      </c>
      <c r="T128" s="119" t="s">
        <v>464</v>
      </c>
      <c r="U128" s="119" t="s">
        <v>465</v>
      </c>
      <c r="V128" s="352"/>
      <c r="W128" s="353"/>
      <c r="X128" s="338"/>
      <c r="Y128" s="149" t="s">
        <v>474</v>
      </c>
      <c r="Z128" s="150" t="s">
        <v>475</v>
      </c>
      <c r="AA128" s="340"/>
      <c r="AB128" s="151" t="s">
        <v>476</v>
      </c>
      <c r="AC128" s="152" t="s">
        <v>477</v>
      </c>
      <c r="AD128" s="361"/>
      <c r="AE128" s="197"/>
    </row>
    <row r="129" spans="2:31" x14ac:dyDescent="0.15">
      <c r="B129" s="195"/>
      <c r="C129" s="153" t="s">
        <v>283</v>
      </c>
      <c r="D129" s="261">
        <f ca="1">SUMIF('1.経年データ（専攻単位）'!A:A,D114,'1.経年データ（専攻単位）'!F:F)</f>
        <v>87</v>
      </c>
      <c r="E129" s="261">
        <f ca="1">SUMIF('1.経年データ（専攻単位）'!A:A,E114,'1.経年データ（専攻単位）'!F:F)</f>
        <v>91</v>
      </c>
      <c r="F129" s="261">
        <f ca="1">SUMIF('1.経年データ（専攻単位）'!A:A,F114,'1.経年データ（専攻単位）'!F:F)</f>
        <v>95</v>
      </c>
      <c r="G129" s="261">
        <f ca="1">SUMIF('1.経年データ（専攻単位）'!A:A,G114,'1.経年データ（専攻単位）'!F:F)</f>
        <v>95</v>
      </c>
      <c r="H129" s="261">
        <f ca="1">SUMIF('1.経年データ（専攻単位）'!A:A,H114,'1.経年データ（専攻単位）'!F:F)</f>
        <v>101</v>
      </c>
      <c r="I129" s="274">
        <f ca="1">AVERAGE(D129:H129)</f>
        <v>93.8</v>
      </c>
      <c r="J129" s="275">
        <f ca="1">I129*0.97</f>
        <v>90.98599999999999</v>
      </c>
      <c r="K129" s="275">
        <f ca="1">I129*1.03</f>
        <v>96.614000000000004</v>
      </c>
      <c r="L129" s="276" t="str">
        <f ca="1">IF(AND(D129&gt;I129*0.97,D129&lt;I129*1.03),"○","×")</f>
        <v>×</v>
      </c>
      <c r="M129" s="276" t="str">
        <f ca="1">IF(AND(E129&gt;I129*0.97,E129&lt;I129*1.03),"○","×")</f>
        <v>○</v>
      </c>
      <c r="N129" s="276" t="str">
        <f ca="1">IF(AND(F129&gt;I129*0.97,F129&lt;I129*1.03),"○","×")</f>
        <v>○</v>
      </c>
      <c r="O129" s="276" t="str">
        <f ca="1">IF(AND(G129&gt;I129*0.97,G129&lt;I129*1.03),"○","×")</f>
        <v>○</v>
      </c>
      <c r="P129" s="276" t="str">
        <f ca="1">IF(AND(H129&gt;I129*0.97,H129&lt;I129*1.03),"○","×")</f>
        <v>×</v>
      </c>
      <c r="Q129" s="154" t="str">
        <f ca="1">IF(COUNTIF(L129:P129,"○")=5,"同程度","―")</f>
        <v>―</v>
      </c>
      <c r="R129" s="148" t="str">
        <f t="shared" ref="R129:U132" ca="1" si="17">IF(E129-D129&gt;0,"↑",IF(E129-D129&lt;0,"↓","－"))</f>
        <v>↑</v>
      </c>
      <c r="S129" s="119" t="str">
        <f t="shared" ca="1" si="17"/>
        <v>↑</v>
      </c>
      <c r="T129" s="119" t="str">
        <f t="shared" ca="1" si="17"/>
        <v>－</v>
      </c>
      <c r="U129" s="119" t="str">
        <f t="shared" ca="1" si="17"/>
        <v>↑</v>
      </c>
      <c r="V129" s="119" t="str">
        <f ca="1">R129&amp;S129&amp;T129&amp;U129</f>
        <v>↑↑－↑</v>
      </c>
      <c r="W129" s="158" t="str" cm="1">
        <f t="array" aca="1" ref="W129" ca="1">INDEX($AL$2:$AL$82,MATCH(V129,$AK$2:$AK$82,0),0)</f>
        <v>増加傾向⤴</v>
      </c>
      <c r="X129" s="156" t="str">
        <f ca="1">IF(F129-D129&gt;0,"↑",IF(F129-D129&lt;0,"↓","－"))</f>
        <v>↑</v>
      </c>
      <c r="Y129" s="157" t="str">
        <f ca="1">IF(V129="↓↑↓↓",IF(X129="↓","減少傾向","×"),"判定外")</f>
        <v>判定外</v>
      </c>
      <c r="Z129" s="158" t="str">
        <f ca="1">IF(V129="↑↓↑↑",IF(X129="↑","増加傾向","×"),"判定外")</f>
        <v>判定外</v>
      </c>
      <c r="AA129" s="159" t="str">
        <f ca="1">IF(G129-E129&gt;0,"↑",IF(G129-E129&lt;0,"↓","－"))</f>
        <v>↑</v>
      </c>
      <c r="AB129" s="157" t="str">
        <f ca="1">IF(V129="↓↓↑↓",IF(AA129="↓","減少傾向","×"),"判定外")</f>
        <v>判定外</v>
      </c>
      <c r="AC129" s="158" t="str">
        <f ca="1">IF(V129="↑↑↓↑",IF(AA129="↑","増加傾向","×"),"判定外")</f>
        <v>判定外</v>
      </c>
      <c r="AD129" s="160"/>
      <c r="AE129" s="197"/>
    </row>
    <row r="130" spans="2:31" x14ac:dyDescent="0.15">
      <c r="B130" s="195"/>
      <c r="C130" s="153" t="s">
        <v>284</v>
      </c>
      <c r="D130" s="290">
        <f ca="1">SUMIF('1.経年データ（専攻単位）'!A:A,D114,'1.経年データ（専攻単位）'!G:G)</f>
        <v>26</v>
      </c>
      <c r="E130" s="290">
        <f ca="1">SUMIF('1.経年データ（専攻単位）'!A:A,E114,'1.経年データ（専攻単位）'!G:G)</f>
        <v>31</v>
      </c>
      <c r="F130" s="290">
        <f ca="1">SUMIF('1.経年データ（専攻単位）'!A:A,F114,'1.経年データ（専攻単位）'!G:G)</f>
        <v>24</v>
      </c>
      <c r="G130" s="290">
        <f ca="1">SUMIF('1.経年データ（専攻単位）'!A:A,G114,'1.経年データ（専攻単位）'!G:G)</f>
        <v>31</v>
      </c>
      <c r="H130" s="290">
        <f ca="1">SUMIF('1.経年データ（専攻単位）'!A:A,H114,'1.経年データ（専攻単位）'!G:G)</f>
        <v>34</v>
      </c>
      <c r="I130" s="274">
        <f ca="1">AVERAGE(D130:H130)</f>
        <v>29.2</v>
      </c>
      <c r="J130" s="275">
        <f ca="1">I130*0.97</f>
        <v>28.323999999999998</v>
      </c>
      <c r="K130" s="275">
        <f ca="1">I130*1.03</f>
        <v>30.076000000000001</v>
      </c>
      <c r="L130" s="276" t="str">
        <f ca="1">IF(AND(D130&gt;I130*0.97,D130&lt;I130*1.03),"○","×")</f>
        <v>×</v>
      </c>
      <c r="M130" s="276" t="str">
        <f ca="1">IF(AND(E130&gt;I130*0.97,E130&lt;I130*1.03),"○","×")</f>
        <v>×</v>
      </c>
      <c r="N130" s="276" t="str">
        <f ca="1">IF(AND(F130&gt;I130*0.97,F130&lt;I130*1.03),"○","×")</f>
        <v>×</v>
      </c>
      <c r="O130" s="276" t="str">
        <f ca="1">IF(AND(G130&gt;I130*0.97,G130&lt;I130*1.03),"○","×")</f>
        <v>×</v>
      </c>
      <c r="P130" s="276" t="str">
        <f ca="1">IF(AND(H130&gt;I130*0.97,H130&lt;I130*1.03),"○","×")</f>
        <v>×</v>
      </c>
      <c r="Q130" s="154" t="str">
        <f ca="1">IF(COUNTIF(L130:P130,"○")=5,"同程度","―")</f>
        <v>―</v>
      </c>
      <c r="R130" s="148" t="str">
        <f t="shared" ca="1" si="17"/>
        <v>↑</v>
      </c>
      <c r="S130" s="119" t="str">
        <f t="shared" ca="1" si="17"/>
        <v>↓</v>
      </c>
      <c r="T130" s="119" t="str">
        <f t="shared" ca="1" si="17"/>
        <v>↑</v>
      </c>
      <c r="U130" s="119" t="str">
        <f t="shared" ca="1" si="17"/>
        <v>↑</v>
      </c>
      <c r="V130" s="119" t="str">
        <f ca="1">R130&amp;S130&amp;T130&amp;U130</f>
        <v>↑↓↑↑</v>
      </c>
      <c r="W130" s="158" t="str" cm="1">
        <f t="array" aca="1" ref="W130" ca="1">INDEX($AL$2:$AL$82,MATCH(V130,$AK$2:$AK$82,0),0)</f>
        <v>年度により増減</v>
      </c>
      <c r="X130" s="156" t="str">
        <f ca="1">IF(F130-D130&gt;0,"↑",IF(F130-D130&lt;0,"↓","－"))</f>
        <v>↓</v>
      </c>
      <c r="Y130" s="157" t="str">
        <f ca="1">IF(V130="↓↑↓↓",IF(X130="↓","減少傾向","×"),"判定外")</f>
        <v>判定外</v>
      </c>
      <c r="Z130" s="158" t="str">
        <f ca="1">IF(V130="↑↓↑↑",IF(X130="↑","増加傾向","×"),"判定外")</f>
        <v>×</v>
      </c>
      <c r="AA130" s="159" t="str">
        <f ca="1">IF(G130-E130&gt;0,"↑",IF(G130-E130&lt;0,"↓","－"))</f>
        <v>－</v>
      </c>
      <c r="AB130" s="157" t="str">
        <f ca="1">IF(V130="↓↓↑↓",IF(AA130="↓","減少傾向","×"),"判定外")</f>
        <v>判定外</v>
      </c>
      <c r="AC130" s="158" t="str">
        <f ca="1">IF(V130="↑↑↓↑",IF(AA130="↑","増加傾向","×"),"判定外")</f>
        <v>判定外</v>
      </c>
      <c r="AD130" s="160"/>
      <c r="AE130" s="197"/>
    </row>
    <row r="131" spans="2:31" x14ac:dyDescent="0.15">
      <c r="B131" s="195"/>
      <c r="C131" s="153" t="s">
        <v>344</v>
      </c>
      <c r="D131" s="261">
        <f ca="1">SUM(D129:D130)</f>
        <v>113</v>
      </c>
      <c r="E131" s="261">
        <f ca="1">SUM(E129:E130)</f>
        <v>122</v>
      </c>
      <c r="F131" s="261">
        <f ca="1">SUM(F129:F130)</f>
        <v>119</v>
      </c>
      <c r="G131" s="261">
        <f ca="1">SUM(G129:G130)</f>
        <v>126</v>
      </c>
      <c r="H131" s="261">
        <f ca="1">SUM(H129:H130)</f>
        <v>135</v>
      </c>
      <c r="I131" s="274">
        <f ca="1">AVERAGE(D131:H131)</f>
        <v>123</v>
      </c>
      <c r="J131" s="275">
        <f ca="1">I131*0.97</f>
        <v>119.31</v>
      </c>
      <c r="K131" s="275">
        <f ca="1">I131*1.03</f>
        <v>126.69</v>
      </c>
      <c r="L131" s="276" t="str">
        <f ca="1">IF(AND(D131&gt;I131*0.97,D131&lt;I131*1.03),"○","×")</f>
        <v>×</v>
      </c>
      <c r="M131" s="276" t="str">
        <f ca="1">IF(AND(E131&gt;I131*0.97,E131&lt;I131*1.03),"○","×")</f>
        <v>○</v>
      </c>
      <c r="N131" s="276" t="str">
        <f ca="1">IF(AND(F131&gt;I131*0.97,F131&lt;I131*1.03),"○","×")</f>
        <v>×</v>
      </c>
      <c r="O131" s="276" t="str">
        <f ca="1">IF(AND(G131&gt;I131*0.97,G131&lt;I131*1.03),"○","×")</f>
        <v>○</v>
      </c>
      <c r="P131" s="276" t="str">
        <f ca="1">IF(AND(H131&gt;I131*0.97,H131&lt;I131*1.03),"○","×")</f>
        <v>×</v>
      </c>
      <c r="Q131" s="154" t="str">
        <f ca="1">IF(COUNTIF(L131:P131,"○")=5,"同程度","―")</f>
        <v>―</v>
      </c>
      <c r="R131" s="148" t="str">
        <f t="shared" ca="1" si="17"/>
        <v>↑</v>
      </c>
      <c r="S131" s="119" t="str">
        <f t="shared" ca="1" si="17"/>
        <v>↓</v>
      </c>
      <c r="T131" s="119" t="str">
        <f t="shared" ca="1" si="17"/>
        <v>↑</v>
      </c>
      <c r="U131" s="119" t="str">
        <f t="shared" ca="1" si="17"/>
        <v>↑</v>
      </c>
      <c r="V131" s="119" t="str">
        <f ca="1">R131&amp;S131&amp;T131&amp;U131</f>
        <v>↑↓↑↑</v>
      </c>
      <c r="W131" s="158" t="str" cm="1">
        <f t="array" aca="1" ref="W131" ca="1">INDEX($AL$2:$AL$82,MATCH(V131,$AK$2:$AK$82,0),0)</f>
        <v>年度により増減</v>
      </c>
      <c r="X131" s="156" t="str">
        <f ca="1">IF(F131-D131&gt;0,"↑",IF(F131-D131&lt;0,"↓","－"))</f>
        <v>↑</v>
      </c>
      <c r="Y131" s="157" t="str">
        <f ca="1">IF(V131="↓↑↓↓",IF(X131="↓","減少傾向","×"),"判定外")</f>
        <v>判定外</v>
      </c>
      <c r="Z131" s="158" t="str">
        <f ca="1">IF(V131="↑↓↑↑",IF(X131="↑","増加傾向","×"),"判定外")</f>
        <v>増加傾向</v>
      </c>
      <c r="AA131" s="159" t="str">
        <f ca="1">IF(G131-E131&gt;0,"↑",IF(G131-E131&lt;0,"↓","－"))</f>
        <v>↑</v>
      </c>
      <c r="AB131" s="157" t="str">
        <f ca="1">IF(V131="↓↓↑↓",IF(AA131="↓","減少傾向","×"),"判定外")</f>
        <v>判定外</v>
      </c>
      <c r="AC131" s="158" t="str">
        <f ca="1">IF(V131="↑↑↓↑",IF(AA131="↑","増加傾向","×"),"判定外")</f>
        <v>判定外</v>
      </c>
      <c r="AD131" s="161" t="s">
        <v>286</v>
      </c>
      <c r="AE131" s="197"/>
    </row>
    <row r="132" spans="2:31" ht="27.75" thickBot="1" x14ac:dyDescent="0.2">
      <c r="B132" s="195"/>
      <c r="C132" s="187" t="s">
        <v>346</v>
      </c>
      <c r="D132" s="162">
        <f ca="1">ROUND(D130/D131,3)</f>
        <v>0.23</v>
      </c>
      <c r="E132" s="162">
        <f ca="1">ROUND(E130/E131,3)</f>
        <v>0.254</v>
      </c>
      <c r="F132" s="162">
        <f ca="1">ROUND(F130/F131,3)</f>
        <v>0.20200000000000001</v>
      </c>
      <c r="G132" s="162">
        <f ca="1">ROUND(G130/G131,3)</f>
        <v>0.246</v>
      </c>
      <c r="H132" s="162">
        <f ca="1">ROUND(H130/H131,3)</f>
        <v>0.252</v>
      </c>
      <c r="I132" s="163">
        <f ca="1">AVERAGE(D132:H132)</f>
        <v>0.23679999999999998</v>
      </c>
      <c r="J132" s="164">
        <f ca="1">I132-0.03</f>
        <v>0.20679999999999998</v>
      </c>
      <c r="K132" s="164">
        <f ca="1">I132+0.03</f>
        <v>0.26679999999999998</v>
      </c>
      <c r="L132" s="277" t="str">
        <f ca="1">IF(AND(D132&gt;I132-0.03,D132&lt;I132+0.03),"○","×")</f>
        <v>○</v>
      </c>
      <c r="M132" s="277" t="str">
        <f ca="1">IF(AND(E132&gt;I132-0.03,E132&lt;I132+0.03),"○","×")</f>
        <v>○</v>
      </c>
      <c r="N132" s="277" t="str">
        <f ca="1">IF(AND(F132&gt;I132-0.03,F132&lt;I132+0.03),"○","×")</f>
        <v>×</v>
      </c>
      <c r="O132" s="277" t="str">
        <f ca="1">IF(AND(G132&gt;I132-0.03,G132&lt;I132+0.03),"○","×")</f>
        <v>○</v>
      </c>
      <c r="P132" s="277" t="str">
        <f ca="1">IF(AND(H132&gt;I132-0.03,H132&lt;I132+0.03),"○","×")</f>
        <v>○</v>
      </c>
      <c r="Q132" s="165" t="str">
        <f ca="1">IF(COUNTIF(L132:P132,"○")=5,"同程度","―")</f>
        <v>―</v>
      </c>
      <c r="R132" s="166" t="str">
        <f t="shared" ca="1" si="17"/>
        <v>↑</v>
      </c>
      <c r="S132" s="133" t="str">
        <f t="shared" ca="1" si="17"/>
        <v>↓</v>
      </c>
      <c r="T132" s="133" t="str">
        <f t="shared" ca="1" si="17"/>
        <v>↑</v>
      </c>
      <c r="U132" s="133" t="str">
        <f t="shared" ca="1" si="17"/>
        <v>↑</v>
      </c>
      <c r="V132" s="133" t="str">
        <f ca="1">R132&amp;S132&amp;T132&amp;U132</f>
        <v>↑↓↑↑</v>
      </c>
      <c r="W132" s="170" t="str" cm="1">
        <f t="array" aca="1" ref="W132" ca="1">INDEX($AL$2:$AL$82,MATCH(V132,$AK$2:$AK$82,0),0)</f>
        <v>年度により増減</v>
      </c>
      <c r="X132" s="168" t="str">
        <f ca="1">IF(F132-D132&gt;0,"↑",IF(F132-D132&lt;0,"↓","－"))</f>
        <v>↓</v>
      </c>
      <c r="Y132" s="169" t="str">
        <f ca="1">IF(V132="↓↑↓↓",IF(X132="↓","減少傾向","×"),"判定外")</f>
        <v>判定外</v>
      </c>
      <c r="Z132" s="170" t="str">
        <f ca="1">IF(V132="↑↓↑↑",IF(X132="↑","増加傾向","×"),"判定外")</f>
        <v>×</v>
      </c>
      <c r="AA132" s="171" t="str">
        <f ca="1">IF(G132-E132&gt;0,"↑",IF(G132-E132&lt;0,"↓","－"))</f>
        <v>↓</v>
      </c>
      <c r="AB132" s="169" t="str">
        <f ca="1">IF(V132="↓↓↑↓",IF(AA132="↓","減少傾向","×"),"判定外")</f>
        <v>判定外</v>
      </c>
      <c r="AC132" s="170" t="str">
        <f ca="1">IF(V132="↑↑↓↑",IF(AA132="↑","増加傾向","×"),"判定外")</f>
        <v>判定外</v>
      </c>
      <c r="AD132" s="172" t="s">
        <v>453</v>
      </c>
      <c r="AE132" s="197"/>
    </row>
    <row r="133" spans="2:31" ht="14.25" thickBot="1" x14ac:dyDescent="0.2">
      <c r="B133" s="195"/>
      <c r="C133" s="196"/>
      <c r="D133" s="294"/>
      <c r="E133" s="294"/>
      <c r="F133" s="294"/>
      <c r="G133" s="294"/>
      <c r="H133" s="294"/>
      <c r="I133" s="295"/>
      <c r="J133" s="295"/>
      <c r="K133" s="295"/>
      <c r="L133" s="296"/>
      <c r="M133" s="296"/>
      <c r="N133" s="296"/>
      <c r="O133" s="296"/>
      <c r="P133" s="296"/>
      <c r="Q133" s="199"/>
      <c r="R133" s="199"/>
      <c r="S133" s="199"/>
      <c r="T133" s="199"/>
      <c r="U133" s="199"/>
      <c r="V133" s="199"/>
      <c r="W133" s="198"/>
      <c r="X133" s="199"/>
      <c r="Y133" s="198"/>
      <c r="Z133" s="198"/>
      <c r="AA133" s="199"/>
      <c r="AB133" s="198"/>
      <c r="AC133" s="198"/>
      <c r="AD133" s="201"/>
      <c r="AE133" s="197"/>
    </row>
    <row r="134" spans="2:31" x14ac:dyDescent="0.15">
      <c r="B134" s="195"/>
      <c r="C134" s="196"/>
      <c r="D134" s="294"/>
      <c r="E134" s="294"/>
      <c r="F134" s="294"/>
      <c r="G134" s="294"/>
      <c r="H134" s="294"/>
      <c r="I134" s="343" t="s">
        <v>368</v>
      </c>
      <c r="J134" s="344"/>
      <c r="K134" s="344"/>
      <c r="L134" s="345"/>
      <c r="M134" s="345"/>
      <c r="N134" s="345"/>
      <c r="O134" s="345"/>
      <c r="P134" s="345"/>
      <c r="Q134" s="346" t="s">
        <v>366</v>
      </c>
      <c r="R134" s="348" t="s">
        <v>369</v>
      </c>
      <c r="S134" s="349"/>
      <c r="T134" s="349"/>
      <c r="U134" s="349"/>
      <c r="V134" s="350" t="s">
        <v>367</v>
      </c>
      <c r="W134" s="351"/>
      <c r="X134" s="337" t="s">
        <v>468</v>
      </c>
      <c r="Y134" s="341" t="s">
        <v>472</v>
      </c>
      <c r="Z134" s="342"/>
      <c r="AA134" s="339" t="s">
        <v>469</v>
      </c>
      <c r="AB134" s="341" t="s">
        <v>473</v>
      </c>
      <c r="AC134" s="342"/>
      <c r="AD134" s="360" t="s">
        <v>456</v>
      </c>
      <c r="AE134" s="197"/>
    </row>
    <row r="135" spans="2:31" x14ac:dyDescent="0.15">
      <c r="B135" s="195"/>
      <c r="C135" s="187" t="s">
        <v>304</v>
      </c>
      <c r="D135" s="269" t="str">
        <f ca="1">D82</f>
        <v>R1</v>
      </c>
      <c r="E135" s="269" t="str">
        <f ca="1">E82</f>
        <v>R2</v>
      </c>
      <c r="F135" s="269" t="str">
        <f ca="1">F82</f>
        <v>R3</v>
      </c>
      <c r="G135" s="269" t="str">
        <f ca="1">G82</f>
        <v>R4</v>
      </c>
      <c r="H135" s="269" t="str">
        <f ca="1">H82</f>
        <v>R5</v>
      </c>
      <c r="I135" s="272" t="s">
        <v>365</v>
      </c>
      <c r="J135" s="273">
        <v>-0.03</v>
      </c>
      <c r="K135" s="273">
        <v>0.03</v>
      </c>
      <c r="L135" s="269" t="str">
        <f ca="1">Q1</f>
        <v>R1</v>
      </c>
      <c r="M135" s="269" t="str">
        <f ca="1">R1</f>
        <v>R2</v>
      </c>
      <c r="N135" s="269" t="str">
        <f ca="1">S1</f>
        <v>R3</v>
      </c>
      <c r="O135" s="269" t="str">
        <f ca="1">T1</f>
        <v>R4</v>
      </c>
      <c r="P135" s="269" t="str">
        <f ca="1">U1</f>
        <v>R5</v>
      </c>
      <c r="Q135" s="347"/>
      <c r="R135" s="148" t="s">
        <v>462</v>
      </c>
      <c r="S135" s="119" t="s">
        <v>463</v>
      </c>
      <c r="T135" s="119" t="s">
        <v>464</v>
      </c>
      <c r="U135" s="119" t="s">
        <v>465</v>
      </c>
      <c r="V135" s="352"/>
      <c r="W135" s="353"/>
      <c r="X135" s="338"/>
      <c r="Y135" s="149" t="s">
        <v>474</v>
      </c>
      <c r="Z135" s="150" t="s">
        <v>475</v>
      </c>
      <c r="AA135" s="340"/>
      <c r="AB135" s="151" t="s">
        <v>476</v>
      </c>
      <c r="AC135" s="152" t="s">
        <v>477</v>
      </c>
      <c r="AD135" s="361"/>
      <c r="AE135" s="197"/>
    </row>
    <row r="136" spans="2:31" x14ac:dyDescent="0.15">
      <c r="B136" s="195"/>
      <c r="C136" s="153" t="s">
        <v>283</v>
      </c>
      <c r="D136" s="261">
        <f ca="1">SUMIF('1.経年データ（専攻単位）'!A:A,D114,'1.経年データ（専攻単位）'!H:H)</f>
        <v>19</v>
      </c>
      <c r="E136" s="261">
        <f ca="1">SUMIF('1.経年データ（専攻単位）'!A:A,E114,'1.経年データ（専攻単位）'!H:H)</f>
        <v>20</v>
      </c>
      <c r="F136" s="261">
        <f ca="1">SUMIF('1.経年データ（専攻単位）'!A:A,F114,'1.経年データ（専攻単位）'!H:H)</f>
        <v>23</v>
      </c>
      <c r="G136" s="261">
        <f ca="1">SUMIF('1.経年データ（専攻単位）'!A:A,G114,'1.経年データ（専攻単位）'!H:H)</f>
        <v>22</v>
      </c>
      <c r="H136" s="261">
        <f ca="1">SUMIF('1.経年データ（専攻単位）'!A:A,H114,'1.経年データ（専攻単位）'!H:H)</f>
        <v>16</v>
      </c>
      <c r="I136" s="274">
        <f ca="1">AVERAGE(D136:H136)</f>
        <v>20</v>
      </c>
      <c r="J136" s="275">
        <f ca="1">I136*0.97</f>
        <v>19.399999999999999</v>
      </c>
      <c r="K136" s="275">
        <f ca="1">I136*1.03</f>
        <v>20.6</v>
      </c>
      <c r="L136" s="276" t="str">
        <f ca="1">IF(AND(D136&gt;I136*0.97,D136&lt;I136*1.03),"○","×")</f>
        <v>×</v>
      </c>
      <c r="M136" s="276" t="str">
        <f ca="1">IF(AND(E136&gt;I136*0.97,E136&lt;I136*1.03),"○","×")</f>
        <v>○</v>
      </c>
      <c r="N136" s="276" t="str">
        <f ca="1">IF(AND(F136&gt;I136*0.97,F136&lt;I136*1.03),"○","×")</f>
        <v>×</v>
      </c>
      <c r="O136" s="276" t="str">
        <f ca="1">IF(AND(G136&gt;I136*0.97,G136&lt;I136*1.03),"○","×")</f>
        <v>×</v>
      </c>
      <c r="P136" s="276" t="str">
        <f ca="1">IF(AND(H136&gt;I136*0.97,H136&lt;I136*1.03),"○","×")</f>
        <v>×</v>
      </c>
      <c r="Q136" s="154" t="str">
        <f ca="1">IF(COUNTIF(L136:P136,"○")=5,"同程度","―")</f>
        <v>―</v>
      </c>
      <c r="R136" s="148" t="str">
        <f t="shared" ref="R136:U139" ca="1" si="18">IF(E136-D136&gt;0,"↑",IF(E136-D136&lt;0,"↓","－"))</f>
        <v>↑</v>
      </c>
      <c r="S136" s="119" t="str">
        <f t="shared" ca="1" si="18"/>
        <v>↑</v>
      </c>
      <c r="T136" s="119" t="str">
        <f t="shared" ca="1" si="18"/>
        <v>↓</v>
      </c>
      <c r="U136" s="119" t="str">
        <f t="shared" ca="1" si="18"/>
        <v>↓</v>
      </c>
      <c r="V136" s="119" t="str">
        <f ca="1">R136&amp;S136&amp;T136&amp;U136</f>
        <v>↑↑↓↓</v>
      </c>
      <c r="W136" s="158" t="str" cm="1">
        <f t="array" aca="1" ref="W136" ca="1">INDEX($AL$2:$AL$82,MATCH(V136,$AK$2:$AK$82,0),0)</f>
        <v>年度により増減</v>
      </c>
      <c r="X136" s="156" t="str">
        <f ca="1">IF(F136-D136&gt;0,"↑",IF(F136-D136&lt;0,"↓","－"))</f>
        <v>↑</v>
      </c>
      <c r="Y136" s="157" t="str">
        <f ca="1">IF(V136="↓↑↓↓",IF(X136="↓","減少傾向","×"),"判定外")</f>
        <v>判定外</v>
      </c>
      <c r="Z136" s="158" t="str">
        <f ca="1">IF(V136="↑↓↑↑",IF(X136="↑","増加傾向","×"),"判定外")</f>
        <v>判定外</v>
      </c>
      <c r="AA136" s="159" t="str">
        <f ca="1">IF(G136-E136&gt;0,"↑",IF(G136-E136&lt;0,"↓","－"))</f>
        <v>↑</v>
      </c>
      <c r="AB136" s="157" t="str">
        <f ca="1">IF(V136="↓↓↑↓",IF(AA136="↓","減少傾向","×"),"判定外")</f>
        <v>判定外</v>
      </c>
      <c r="AC136" s="158" t="str">
        <f ca="1">IF(V136="↑↑↓↑",IF(AA136="↑","増加傾向","×"),"判定外")</f>
        <v>判定外</v>
      </c>
      <c r="AD136" s="160"/>
      <c r="AE136" s="197"/>
    </row>
    <row r="137" spans="2:31" x14ac:dyDescent="0.15">
      <c r="B137" s="195"/>
      <c r="C137" s="153" t="s">
        <v>284</v>
      </c>
      <c r="D137" s="290">
        <f ca="1">SUMIF('1.経年データ（専攻単位）'!A:A,D114,'1.経年データ（専攻単位）'!I:I)</f>
        <v>9</v>
      </c>
      <c r="E137" s="290">
        <f ca="1">SUMIF('1.経年データ（専攻単位）'!A:A,E114,'1.経年データ（専攻単位）'!I:I)</f>
        <v>6</v>
      </c>
      <c r="F137" s="290">
        <f ca="1">SUMIF('1.経年データ（専攻単位）'!A:A,F114,'1.経年データ（専攻単位）'!I:I)</f>
        <v>7</v>
      </c>
      <c r="G137" s="290">
        <f ca="1">SUMIF('1.経年データ（専攻単位）'!A:A,G114,'1.経年データ（専攻単位）'!I:I)</f>
        <v>11</v>
      </c>
      <c r="H137" s="290">
        <f ca="1">SUMIF('1.経年データ（専攻単位）'!A:A,H114,'1.経年データ（専攻単位）'!I:I)</f>
        <v>8</v>
      </c>
      <c r="I137" s="274">
        <f ca="1">AVERAGE(D137:H137)</f>
        <v>8.1999999999999993</v>
      </c>
      <c r="J137" s="275">
        <f ca="1">I137*0.97</f>
        <v>7.9539999999999988</v>
      </c>
      <c r="K137" s="275">
        <f ca="1">I137*1.03</f>
        <v>8.4459999999999997</v>
      </c>
      <c r="L137" s="276" t="str">
        <f ca="1">IF(AND(D137&gt;I137*0.97,D137&lt;I137*1.03),"○","×")</f>
        <v>×</v>
      </c>
      <c r="M137" s="276" t="str">
        <f ca="1">IF(AND(E137&gt;I137*0.97,E137&lt;I137*1.03),"○","×")</f>
        <v>×</v>
      </c>
      <c r="N137" s="276" t="str">
        <f ca="1">IF(AND(F137&gt;I137*0.97,F137&lt;I137*1.03),"○","×")</f>
        <v>×</v>
      </c>
      <c r="O137" s="276" t="str">
        <f ca="1">IF(AND(G137&gt;I137*0.97,G137&lt;I137*1.03),"○","×")</f>
        <v>×</v>
      </c>
      <c r="P137" s="276" t="str">
        <f ca="1">IF(AND(H137&gt;I137*0.97,H137&lt;I137*1.03),"○","×")</f>
        <v>○</v>
      </c>
      <c r="Q137" s="154" t="str">
        <f ca="1">IF(COUNTIF(L137:P137,"○")=5,"同程度","―")</f>
        <v>―</v>
      </c>
      <c r="R137" s="148" t="str">
        <f t="shared" ca="1" si="18"/>
        <v>↓</v>
      </c>
      <c r="S137" s="119" t="str">
        <f t="shared" ca="1" si="18"/>
        <v>↑</v>
      </c>
      <c r="T137" s="119" t="str">
        <f t="shared" ca="1" si="18"/>
        <v>↑</v>
      </c>
      <c r="U137" s="119" t="str">
        <f t="shared" ca="1" si="18"/>
        <v>↓</v>
      </c>
      <c r="V137" s="119" t="str">
        <f ca="1">R137&amp;S137&amp;T137&amp;U137</f>
        <v>↓↑↑↓</v>
      </c>
      <c r="W137" s="158" t="str" cm="1">
        <f t="array" aca="1" ref="W137" ca="1">INDEX($AL$2:$AL$82,MATCH(V137,$AK$2:$AK$82,0),0)</f>
        <v>年度により増減</v>
      </c>
      <c r="X137" s="156" t="str">
        <f ca="1">IF(F137-D137&gt;0,"↑",IF(F137-D137&lt;0,"↓","－"))</f>
        <v>↓</v>
      </c>
      <c r="Y137" s="157" t="str">
        <f ca="1">IF(V137="↓↑↓↓",IF(X137="↓","減少傾向","×"),"判定外")</f>
        <v>判定外</v>
      </c>
      <c r="Z137" s="158" t="str">
        <f ca="1">IF(V137="↑↓↑↑",IF(X137="↑","増加傾向","×"),"判定外")</f>
        <v>判定外</v>
      </c>
      <c r="AA137" s="159" t="str">
        <f ca="1">IF(G137-E137&gt;0,"↑",IF(G137-E137&lt;0,"↓","－"))</f>
        <v>↑</v>
      </c>
      <c r="AB137" s="157" t="str">
        <f ca="1">IF(V137="↓↓↑↓",IF(AA137="↓","減少傾向","×"),"判定外")</f>
        <v>判定外</v>
      </c>
      <c r="AC137" s="158" t="str">
        <f ca="1">IF(V137="↑↑↓↑",IF(AA137="↑","増加傾向","×"),"判定外")</f>
        <v>判定外</v>
      </c>
      <c r="AD137" s="160"/>
      <c r="AE137" s="197"/>
    </row>
    <row r="138" spans="2:31" x14ac:dyDescent="0.15">
      <c r="B138" s="195"/>
      <c r="C138" s="153" t="s">
        <v>344</v>
      </c>
      <c r="D138" s="261">
        <f ca="1">SUM(D136:D137)</f>
        <v>28</v>
      </c>
      <c r="E138" s="261">
        <f ca="1">SUM(E136:E137)</f>
        <v>26</v>
      </c>
      <c r="F138" s="261">
        <f ca="1">SUM(F136:F137)</f>
        <v>30</v>
      </c>
      <c r="G138" s="261">
        <f ca="1">SUM(G136:G137)</f>
        <v>33</v>
      </c>
      <c r="H138" s="261">
        <f ca="1">SUM(H136:H137)</f>
        <v>24</v>
      </c>
      <c r="I138" s="274">
        <f ca="1">AVERAGE(D138:H138)</f>
        <v>28.2</v>
      </c>
      <c r="J138" s="275">
        <f ca="1">I138*0.97</f>
        <v>27.353999999999999</v>
      </c>
      <c r="K138" s="275">
        <f ca="1">I138*1.03</f>
        <v>29.045999999999999</v>
      </c>
      <c r="L138" s="276" t="str">
        <f ca="1">IF(AND(D138&gt;I138*0.97,D138&lt;I138*1.03),"○","×")</f>
        <v>○</v>
      </c>
      <c r="M138" s="276" t="str">
        <f ca="1">IF(AND(E138&gt;I138*0.97,E138&lt;I138*1.03),"○","×")</f>
        <v>×</v>
      </c>
      <c r="N138" s="276" t="str">
        <f ca="1">IF(AND(F138&gt;I138*0.97,F138&lt;I138*1.03),"○","×")</f>
        <v>×</v>
      </c>
      <c r="O138" s="276" t="str">
        <f ca="1">IF(AND(G138&gt;I138*0.97,G138&lt;I138*1.03),"○","×")</f>
        <v>×</v>
      </c>
      <c r="P138" s="276" t="str">
        <f ca="1">IF(AND(H138&gt;I138*0.97,H138&lt;I138*1.03),"○","×")</f>
        <v>×</v>
      </c>
      <c r="Q138" s="154" t="str">
        <f ca="1">IF(COUNTIF(L138:P138,"○")=5,"同程度","―")</f>
        <v>―</v>
      </c>
      <c r="R138" s="148" t="str">
        <f t="shared" ca="1" si="18"/>
        <v>↓</v>
      </c>
      <c r="S138" s="119" t="str">
        <f t="shared" ca="1" si="18"/>
        <v>↑</v>
      </c>
      <c r="T138" s="119" t="str">
        <f t="shared" ca="1" si="18"/>
        <v>↑</v>
      </c>
      <c r="U138" s="119" t="str">
        <f t="shared" ca="1" si="18"/>
        <v>↓</v>
      </c>
      <c r="V138" s="119" t="str">
        <f ca="1">R138&amp;S138&amp;T138&amp;U138</f>
        <v>↓↑↑↓</v>
      </c>
      <c r="W138" s="158" t="str" cm="1">
        <f t="array" aca="1" ref="W138" ca="1">INDEX($AL$2:$AL$82,MATCH(V138,$AK$2:$AK$82,0),0)</f>
        <v>年度により増減</v>
      </c>
      <c r="X138" s="156" t="str">
        <f ca="1">IF(F138-D138&gt;0,"↑",IF(F138-D138&lt;0,"↓","－"))</f>
        <v>↑</v>
      </c>
      <c r="Y138" s="157" t="str">
        <f ca="1">IF(V138="↓↑↓↓",IF(X138="↓","減少傾向","×"),"判定外")</f>
        <v>判定外</v>
      </c>
      <c r="Z138" s="158" t="str">
        <f ca="1">IF(V138="↑↓↑↑",IF(X138="↑","増加傾向","×"),"判定外")</f>
        <v>判定外</v>
      </c>
      <c r="AA138" s="159" t="str">
        <f ca="1">IF(G138-E138&gt;0,"↑",IF(G138-E138&lt;0,"↓","－"))</f>
        <v>↑</v>
      </c>
      <c r="AB138" s="157" t="str">
        <f ca="1">IF(V138="↓↓↑↓",IF(AA138="↓","減少傾向","×"),"判定外")</f>
        <v>判定外</v>
      </c>
      <c r="AC138" s="158" t="str">
        <f ca="1">IF(V138="↑↑↓↑",IF(AA138="↑","増加傾向","×"),"判定外")</f>
        <v>判定外</v>
      </c>
      <c r="AD138" s="161" t="s">
        <v>453</v>
      </c>
      <c r="AE138" s="197"/>
    </row>
    <row r="139" spans="2:31" ht="27.75" thickBot="1" x14ac:dyDescent="0.2">
      <c r="B139" s="195"/>
      <c r="C139" s="187" t="s">
        <v>346</v>
      </c>
      <c r="D139" s="162">
        <f ca="1">ROUND(D137/D138,3)</f>
        <v>0.32100000000000001</v>
      </c>
      <c r="E139" s="162">
        <f ca="1">ROUND(E137/E138,3)</f>
        <v>0.23100000000000001</v>
      </c>
      <c r="F139" s="162">
        <f ca="1">ROUND(F137/F138,3)</f>
        <v>0.23300000000000001</v>
      </c>
      <c r="G139" s="162">
        <f ca="1">ROUND(G137/G138,3)</f>
        <v>0.33300000000000002</v>
      </c>
      <c r="H139" s="162">
        <f ca="1">ROUND(H137/H138,3)</f>
        <v>0.33300000000000002</v>
      </c>
      <c r="I139" s="163">
        <f ca="1">AVERAGE(D139:H139)</f>
        <v>0.29020000000000001</v>
      </c>
      <c r="J139" s="164">
        <f ca="1">I139-0.03</f>
        <v>0.26019999999999999</v>
      </c>
      <c r="K139" s="164">
        <f ca="1">I139+0.03</f>
        <v>0.32020000000000004</v>
      </c>
      <c r="L139" s="277" t="str">
        <f ca="1">IF(AND(D139&gt;I139-0.03,D139&lt;I139+0.03),"○","×")</f>
        <v>×</v>
      </c>
      <c r="M139" s="277" t="str">
        <f ca="1">IF(AND(E139&gt;I139-0.03,E139&lt;I139+0.03),"○","×")</f>
        <v>×</v>
      </c>
      <c r="N139" s="277" t="str">
        <f ca="1">IF(AND(F139&gt;I139-0.03,F139&lt;I139+0.03),"○","×")</f>
        <v>×</v>
      </c>
      <c r="O139" s="277" t="str">
        <f ca="1">IF(AND(G139&gt;I139-0.03,G139&lt;I139+0.03),"○","×")</f>
        <v>×</v>
      </c>
      <c r="P139" s="277" t="str">
        <f ca="1">IF(AND(H139&gt;I139-0.03,H139&lt;I139+0.03),"○","×")</f>
        <v>×</v>
      </c>
      <c r="Q139" s="165" t="str">
        <f ca="1">IF(COUNTIF(L139:P139,"○")=5,"同程度","―")</f>
        <v>―</v>
      </c>
      <c r="R139" s="166" t="str">
        <f t="shared" ca="1" si="18"/>
        <v>↓</v>
      </c>
      <c r="S139" s="133" t="str">
        <f t="shared" ca="1" si="18"/>
        <v>↑</v>
      </c>
      <c r="T139" s="133" t="str">
        <f t="shared" ca="1" si="18"/>
        <v>↑</v>
      </c>
      <c r="U139" s="133" t="str">
        <f t="shared" ca="1" si="18"/>
        <v>－</v>
      </c>
      <c r="V139" s="133" t="str">
        <f ca="1">R139&amp;S139&amp;T139&amp;U139</f>
        <v>↓↑↑－</v>
      </c>
      <c r="W139" s="170" t="str" cm="1">
        <f t="array" aca="1" ref="W139" ca="1">INDEX($AL$2:$AL$82,MATCH(V139,$AK$2:$AK$82,0),0)</f>
        <v>増加傾向⤴</v>
      </c>
      <c r="X139" s="168" t="str">
        <f ca="1">IF(F139-D139&gt;0,"↑",IF(F139-D139&lt;0,"↓","－"))</f>
        <v>↓</v>
      </c>
      <c r="Y139" s="169" t="str">
        <f ca="1">IF(V139="↓↑↓↓",IF(X139="↓","減少傾向","×"),"判定外")</f>
        <v>判定外</v>
      </c>
      <c r="Z139" s="170" t="str">
        <f ca="1">IF(V139="↑↓↑↑",IF(X139="↑","増加傾向","×"),"判定外")</f>
        <v>判定外</v>
      </c>
      <c r="AA139" s="171" t="str">
        <f ca="1">IF(G139-E139&gt;0,"↑",IF(G139-E139&lt;0,"↓","－"))</f>
        <v>↑</v>
      </c>
      <c r="AB139" s="169" t="str">
        <f ca="1">IF(V139="↓↓↑↓",IF(AA139="↓","減少傾向","×"),"判定外")</f>
        <v>判定外</v>
      </c>
      <c r="AC139" s="170" t="str">
        <f ca="1">IF(V139="↑↑↓↑",IF(AA139="↑","増加傾向","×"),"判定外")</f>
        <v>判定外</v>
      </c>
      <c r="AD139" s="172" t="s">
        <v>286</v>
      </c>
      <c r="AE139" s="197"/>
    </row>
    <row r="140" spans="2:31" ht="14.25" thickBot="1" x14ac:dyDescent="0.2">
      <c r="B140" s="195"/>
      <c r="C140" s="196"/>
      <c r="D140" s="294"/>
      <c r="E140" s="294"/>
      <c r="F140" s="294"/>
      <c r="G140" s="294"/>
      <c r="H140" s="294"/>
      <c r="I140" s="295"/>
      <c r="J140" s="295"/>
      <c r="K140" s="295"/>
      <c r="L140" s="296"/>
      <c r="M140" s="296"/>
      <c r="N140" s="296"/>
      <c r="O140" s="296"/>
      <c r="P140" s="296"/>
      <c r="Q140" s="199"/>
      <c r="R140" s="199"/>
      <c r="S140" s="199"/>
      <c r="T140" s="199"/>
      <c r="U140" s="199"/>
      <c r="V140" s="199"/>
      <c r="W140" s="198"/>
      <c r="X140" s="199"/>
      <c r="Y140" s="198"/>
      <c r="Z140" s="198"/>
      <c r="AA140" s="199"/>
      <c r="AB140" s="198"/>
      <c r="AC140" s="198"/>
      <c r="AD140" s="201"/>
      <c r="AE140" s="197"/>
    </row>
    <row r="141" spans="2:31" x14ac:dyDescent="0.15">
      <c r="B141" s="195"/>
      <c r="C141" s="196"/>
      <c r="D141" s="294"/>
      <c r="E141" s="294"/>
      <c r="F141" s="294"/>
      <c r="G141" s="294"/>
      <c r="H141" s="294"/>
      <c r="I141" s="343" t="s">
        <v>368</v>
      </c>
      <c r="J141" s="344"/>
      <c r="K141" s="344"/>
      <c r="L141" s="345"/>
      <c r="M141" s="345"/>
      <c r="N141" s="345"/>
      <c r="O141" s="345"/>
      <c r="P141" s="345"/>
      <c r="Q141" s="346" t="s">
        <v>366</v>
      </c>
      <c r="R141" s="348" t="s">
        <v>369</v>
      </c>
      <c r="S141" s="349"/>
      <c r="T141" s="349"/>
      <c r="U141" s="349"/>
      <c r="V141" s="350" t="s">
        <v>367</v>
      </c>
      <c r="W141" s="351"/>
      <c r="X141" s="337" t="s">
        <v>468</v>
      </c>
      <c r="Y141" s="341" t="s">
        <v>472</v>
      </c>
      <c r="Z141" s="342"/>
      <c r="AA141" s="339" t="s">
        <v>469</v>
      </c>
      <c r="AB141" s="341" t="s">
        <v>473</v>
      </c>
      <c r="AC141" s="342"/>
      <c r="AD141" s="360" t="s">
        <v>456</v>
      </c>
      <c r="AE141" s="197"/>
    </row>
    <row r="142" spans="2:31" x14ac:dyDescent="0.15">
      <c r="B142" s="195"/>
      <c r="C142" s="187" t="s">
        <v>305</v>
      </c>
      <c r="D142" s="269" t="str">
        <f ca="1">D82</f>
        <v>R1</v>
      </c>
      <c r="E142" s="269" t="str">
        <f ca="1">E82</f>
        <v>R2</v>
      </c>
      <c r="F142" s="269" t="str">
        <f ca="1">F82</f>
        <v>R3</v>
      </c>
      <c r="G142" s="269" t="str">
        <f ca="1">G82</f>
        <v>R4</v>
      </c>
      <c r="H142" s="269" t="str">
        <f ca="1">H82</f>
        <v>R5</v>
      </c>
      <c r="I142" s="272" t="s">
        <v>365</v>
      </c>
      <c r="J142" s="273">
        <v>-0.03</v>
      </c>
      <c r="K142" s="273">
        <v>0.03</v>
      </c>
      <c r="L142" s="269" t="str">
        <f ca="1">Q1</f>
        <v>R1</v>
      </c>
      <c r="M142" s="269" t="str">
        <f ca="1">R1</f>
        <v>R2</v>
      </c>
      <c r="N142" s="269" t="str">
        <f ca="1">S1</f>
        <v>R3</v>
      </c>
      <c r="O142" s="269" t="str">
        <f ca="1">T1</f>
        <v>R4</v>
      </c>
      <c r="P142" s="269" t="str">
        <f ca="1">U1</f>
        <v>R5</v>
      </c>
      <c r="Q142" s="347"/>
      <c r="R142" s="148" t="s">
        <v>462</v>
      </c>
      <c r="S142" s="119" t="s">
        <v>463</v>
      </c>
      <c r="T142" s="119" t="s">
        <v>464</v>
      </c>
      <c r="U142" s="119" t="s">
        <v>465</v>
      </c>
      <c r="V142" s="352"/>
      <c r="W142" s="353"/>
      <c r="X142" s="338"/>
      <c r="Y142" s="149" t="s">
        <v>474</v>
      </c>
      <c r="Z142" s="150" t="s">
        <v>475</v>
      </c>
      <c r="AA142" s="340"/>
      <c r="AB142" s="151" t="s">
        <v>476</v>
      </c>
      <c r="AC142" s="152" t="s">
        <v>477</v>
      </c>
      <c r="AD142" s="361"/>
      <c r="AE142" s="197"/>
    </row>
    <row r="143" spans="2:31" x14ac:dyDescent="0.15">
      <c r="B143" s="195"/>
      <c r="C143" s="153" t="s">
        <v>283</v>
      </c>
      <c r="D143" s="261">
        <f ca="1">SUMIF('1.経年データ（専攻単位）'!A:A,D114,'1.経年データ（専攻単位）'!J:J)</f>
        <v>1</v>
      </c>
      <c r="E143" s="261">
        <f ca="1">SUMIF('1.経年データ（専攻単位）'!A:A,E114,'1.経年データ（専攻単位）'!J:J)</f>
        <v>1</v>
      </c>
      <c r="F143" s="261">
        <f ca="1">SUMIF('1.経年データ（専攻単位）'!A:A,F114,'1.経年データ（専攻単位）'!J:J)</f>
        <v>0</v>
      </c>
      <c r="G143" s="261">
        <f ca="1">SUMIF('1.経年データ（専攻単位）'!A:A,G114,'1.経年データ（専攻単位）'!J:J)</f>
        <v>0</v>
      </c>
      <c r="H143" s="261">
        <f ca="1">SUMIF('1.経年データ（専攻単位）'!A:A,H114,'1.経年データ（専攻単位）'!J:J)</f>
        <v>0</v>
      </c>
      <c r="I143" s="274">
        <f ca="1">AVERAGE(D143:H143)</f>
        <v>0.4</v>
      </c>
      <c r="J143" s="275">
        <f ca="1">I143*0.97</f>
        <v>0.38800000000000001</v>
      </c>
      <c r="K143" s="275">
        <f ca="1">I143*1.03</f>
        <v>0.41200000000000003</v>
      </c>
      <c r="L143" s="276" t="str">
        <f ca="1">IF(AND(D143&gt;I143*0.97,D143&lt;I143*1.03),"○","×")</f>
        <v>×</v>
      </c>
      <c r="M143" s="276" t="str">
        <f ca="1">IF(AND(E143&gt;I143*0.97,E143&lt;I143*1.03),"○","×")</f>
        <v>×</v>
      </c>
      <c r="N143" s="276" t="str">
        <f ca="1">IF(AND(F143&gt;I143*0.97,F143&lt;I143*1.03),"○","×")</f>
        <v>×</v>
      </c>
      <c r="O143" s="276" t="str">
        <f ca="1">IF(AND(G143&gt;I143*0.97,G143&lt;I143*1.03),"○","×")</f>
        <v>×</v>
      </c>
      <c r="P143" s="276" t="str">
        <f ca="1">IF(AND(H143&gt;I143*0.97,H143&lt;I143*1.03),"○","×")</f>
        <v>×</v>
      </c>
      <c r="Q143" s="154" t="str">
        <f ca="1">IF(COUNTIF(L143:P143,"○")=5,"同程度","―")</f>
        <v>―</v>
      </c>
      <c r="R143" s="148" t="str">
        <f t="shared" ref="R143:U146" ca="1" si="19">IF(E143-D143&gt;0,"↑",IF(E143-D143&lt;0,"↓","－"))</f>
        <v>－</v>
      </c>
      <c r="S143" s="119" t="str">
        <f t="shared" ca="1" si="19"/>
        <v>↓</v>
      </c>
      <c r="T143" s="119" t="str">
        <f t="shared" ca="1" si="19"/>
        <v>－</v>
      </c>
      <c r="U143" s="119" t="str">
        <f t="shared" ca="1" si="19"/>
        <v>－</v>
      </c>
      <c r="V143" s="119" t="str">
        <f ca="1">R143&amp;S143&amp;T143&amp;U143</f>
        <v>－↓－－</v>
      </c>
      <c r="W143" s="158" t="str" cm="1">
        <f t="array" aca="1" ref="W143" ca="1">INDEX($AL$2:$AL$82,MATCH(V143,$AK$2:$AK$82,0),0)</f>
        <v>同程度で推移</v>
      </c>
      <c r="X143" s="156" t="str">
        <f ca="1">IF(F143-D143&gt;0,"↑",IF(F143-D143&lt;0,"↓","－"))</f>
        <v>↓</v>
      </c>
      <c r="Y143" s="157" t="str">
        <f ca="1">IF(V143="↓↑↓↓",IF(X143="↓","減少傾向","×"),"判定外")</f>
        <v>判定外</v>
      </c>
      <c r="Z143" s="158" t="str">
        <f ca="1">IF(V143="↑↓↑↑",IF(X143="↑","増加傾向","×"),"判定外")</f>
        <v>判定外</v>
      </c>
      <c r="AA143" s="159" t="str">
        <f ca="1">IF(G143-E143&gt;0,"↑",IF(G143-E143&lt;0,"↓","－"))</f>
        <v>↓</v>
      </c>
      <c r="AB143" s="157" t="str">
        <f ca="1">IF(V143="↓↓↑↓",IF(AA143="↓","減少傾向","×"),"判定外")</f>
        <v>判定外</v>
      </c>
      <c r="AC143" s="158" t="str">
        <f ca="1">IF(V143="↑↑↓↑",IF(AA143="↑","増加傾向","×"),"判定外")</f>
        <v>判定外</v>
      </c>
      <c r="AD143" s="160"/>
      <c r="AE143" s="197"/>
    </row>
    <row r="144" spans="2:31" x14ac:dyDescent="0.15">
      <c r="B144" s="195"/>
      <c r="C144" s="153" t="s">
        <v>284</v>
      </c>
      <c r="D144" s="290">
        <f ca="1">SUMIF('1.経年データ（専攻単位）'!A:A,D114,'1.経年データ（専攻単位）'!K:K)</f>
        <v>37</v>
      </c>
      <c r="E144" s="290">
        <f ca="1">SUMIF('1.経年データ（専攻単位）'!A:A,E114,'1.経年データ（専攻単位）'!K:K)</f>
        <v>39</v>
      </c>
      <c r="F144" s="290">
        <f ca="1">SUMIF('1.経年データ（専攻単位）'!A:A,F114,'1.経年データ（専攻単位）'!K:K)</f>
        <v>31</v>
      </c>
      <c r="G144" s="290">
        <f ca="1">SUMIF('1.経年データ（専攻単位）'!A:A,G114,'1.経年データ（専攻単位）'!K:K)</f>
        <v>25</v>
      </c>
      <c r="H144" s="290">
        <f ca="1">SUMIF('1.経年データ（専攻単位）'!A:A,H114,'1.経年データ（専攻単位）'!K:K)</f>
        <v>24</v>
      </c>
      <c r="I144" s="274">
        <f ca="1">AVERAGE(D144:H144)</f>
        <v>31.2</v>
      </c>
      <c r="J144" s="275">
        <f ca="1">I144*0.97</f>
        <v>30.263999999999999</v>
      </c>
      <c r="K144" s="275">
        <f ca="1">I144*1.03</f>
        <v>32.136000000000003</v>
      </c>
      <c r="L144" s="276" t="str">
        <f ca="1">IF(AND(D144&gt;I144*0.97,D144&lt;I144*1.03),"○","×")</f>
        <v>×</v>
      </c>
      <c r="M144" s="276" t="str">
        <f ca="1">IF(AND(E144&gt;I144*0.97,E144&lt;I144*1.03),"○","×")</f>
        <v>×</v>
      </c>
      <c r="N144" s="276" t="str">
        <f ca="1">IF(AND(F144&gt;I144*0.97,F144&lt;I144*1.03),"○","×")</f>
        <v>○</v>
      </c>
      <c r="O144" s="276" t="str">
        <f ca="1">IF(AND(G144&gt;I144*0.97,G144&lt;I144*1.03),"○","×")</f>
        <v>×</v>
      </c>
      <c r="P144" s="276" t="str">
        <f ca="1">IF(AND(H144&gt;I144*0.97,H144&lt;I144*1.03),"○","×")</f>
        <v>×</v>
      </c>
      <c r="Q144" s="154" t="str">
        <f ca="1">IF(COUNTIF(L144:P144,"○")=5,"同程度","―")</f>
        <v>―</v>
      </c>
      <c r="R144" s="148" t="str">
        <f t="shared" ca="1" si="19"/>
        <v>↑</v>
      </c>
      <c r="S144" s="119" t="str">
        <f t="shared" ca="1" si="19"/>
        <v>↓</v>
      </c>
      <c r="T144" s="119" t="str">
        <f t="shared" ca="1" si="19"/>
        <v>↓</v>
      </c>
      <c r="U144" s="119" t="str">
        <f t="shared" ca="1" si="19"/>
        <v>↓</v>
      </c>
      <c r="V144" s="119" t="str">
        <f ca="1">R144&amp;S144&amp;T144&amp;U144</f>
        <v>↑↓↓↓</v>
      </c>
      <c r="W144" s="158" t="str" cm="1">
        <f t="array" aca="1" ref="W144" ca="1">INDEX($AL$2:$AL$82,MATCH(V144,$AK$2:$AK$82,0),0)</f>
        <v>減少傾向⤵</v>
      </c>
      <c r="X144" s="156" t="str">
        <f ca="1">IF(F144-D144&gt;0,"↑",IF(F144-D144&lt;0,"↓","－"))</f>
        <v>↓</v>
      </c>
      <c r="Y144" s="157" t="str">
        <f ca="1">IF(V144="↓↑↓↓",IF(X144="↓","減少傾向","×"),"判定外")</f>
        <v>判定外</v>
      </c>
      <c r="Z144" s="158" t="str">
        <f ca="1">IF(V144="↑↓↑↑",IF(X144="↑","増加傾向","×"),"判定外")</f>
        <v>判定外</v>
      </c>
      <c r="AA144" s="159" t="str">
        <f ca="1">IF(G144-E144&gt;0,"↑",IF(G144-E144&lt;0,"↓","－"))</f>
        <v>↓</v>
      </c>
      <c r="AB144" s="157" t="str">
        <f ca="1">IF(V144="↓↓↑↓",IF(AA144="↓","減少傾向","×"),"判定外")</f>
        <v>判定外</v>
      </c>
      <c r="AC144" s="158" t="str">
        <f ca="1">IF(V144="↑↑↓↑",IF(AA144="↑","増加傾向","×"),"判定外")</f>
        <v>判定外</v>
      </c>
      <c r="AD144" s="160"/>
      <c r="AE144" s="197"/>
    </row>
    <row r="145" spans="2:31" x14ac:dyDescent="0.15">
      <c r="B145" s="195"/>
      <c r="C145" s="153" t="s">
        <v>344</v>
      </c>
      <c r="D145" s="261">
        <f ca="1">SUM(D143:D144)</f>
        <v>38</v>
      </c>
      <c r="E145" s="261">
        <f ca="1">SUM(E143:E144)</f>
        <v>40</v>
      </c>
      <c r="F145" s="261">
        <f ca="1">SUM(F143:F144)</f>
        <v>31</v>
      </c>
      <c r="G145" s="261">
        <f ca="1">SUM(G143:G144)</f>
        <v>25</v>
      </c>
      <c r="H145" s="261">
        <f ca="1">SUM(H143:H144)</f>
        <v>24</v>
      </c>
      <c r="I145" s="274">
        <f ca="1">AVERAGE(D145:H145)</f>
        <v>31.6</v>
      </c>
      <c r="J145" s="275">
        <f ca="1">I145*0.97</f>
        <v>30.652000000000001</v>
      </c>
      <c r="K145" s="275">
        <f ca="1">I145*1.03</f>
        <v>32.548000000000002</v>
      </c>
      <c r="L145" s="276" t="str">
        <f ca="1">IF(AND(D145&gt;I145*0.97,D145&lt;I145*1.03),"○","×")</f>
        <v>×</v>
      </c>
      <c r="M145" s="276" t="str">
        <f ca="1">IF(AND(E145&gt;I145*0.97,E145&lt;I145*1.03),"○","×")</f>
        <v>×</v>
      </c>
      <c r="N145" s="276" t="str">
        <f ca="1">IF(AND(F145&gt;I145*0.97,F145&lt;I145*1.03),"○","×")</f>
        <v>○</v>
      </c>
      <c r="O145" s="276" t="str">
        <f ca="1">IF(AND(G145&gt;I145*0.97,G145&lt;I145*1.03),"○","×")</f>
        <v>×</v>
      </c>
      <c r="P145" s="276" t="str">
        <f ca="1">IF(AND(H145&gt;I145*0.97,H145&lt;I145*1.03),"○","×")</f>
        <v>×</v>
      </c>
      <c r="Q145" s="154" t="str">
        <f ca="1">IF(COUNTIF(L145:P145,"○")=5,"同程度","―")</f>
        <v>―</v>
      </c>
      <c r="R145" s="148" t="str">
        <f t="shared" ca="1" si="19"/>
        <v>↑</v>
      </c>
      <c r="S145" s="119" t="str">
        <f t="shared" ca="1" si="19"/>
        <v>↓</v>
      </c>
      <c r="T145" s="119" t="str">
        <f t="shared" ca="1" si="19"/>
        <v>↓</v>
      </c>
      <c r="U145" s="119" t="str">
        <f t="shared" ca="1" si="19"/>
        <v>↓</v>
      </c>
      <c r="V145" s="119" t="str">
        <f ca="1">R145&amp;S145&amp;T145&amp;U145</f>
        <v>↑↓↓↓</v>
      </c>
      <c r="W145" s="158" t="str" cm="1">
        <f t="array" aca="1" ref="W145" ca="1">INDEX($AL$2:$AL$82,MATCH(V145,$AK$2:$AK$82,0),0)</f>
        <v>減少傾向⤵</v>
      </c>
      <c r="X145" s="156" t="str">
        <f ca="1">IF(F145-D145&gt;0,"↑",IF(F145-D145&lt;0,"↓","－"))</f>
        <v>↓</v>
      </c>
      <c r="Y145" s="157" t="str">
        <f ca="1">IF(V145="↓↑↓↓",IF(X145="↓","減少傾向","×"),"判定外")</f>
        <v>判定外</v>
      </c>
      <c r="Z145" s="158" t="str">
        <f ca="1">IF(V145="↑↓↑↑",IF(X145="↑","増加傾向","×"),"判定外")</f>
        <v>判定外</v>
      </c>
      <c r="AA145" s="159" t="str">
        <f ca="1">IF(G145-E145&gt;0,"↑",IF(G145-E145&lt;0,"↓","－"))</f>
        <v>↓</v>
      </c>
      <c r="AB145" s="157" t="str">
        <f ca="1">IF(V145="↓↓↑↓",IF(AA145="↓","減少傾向","×"),"判定外")</f>
        <v>判定外</v>
      </c>
      <c r="AC145" s="158" t="str">
        <f ca="1">IF(V145="↑↑↓↑",IF(AA145="↑","増加傾向","×"),"判定外")</f>
        <v>判定外</v>
      </c>
      <c r="AD145" s="161" t="s">
        <v>287</v>
      </c>
      <c r="AE145" s="197"/>
    </row>
    <row r="146" spans="2:31" ht="27.75" thickBot="1" x14ac:dyDescent="0.2">
      <c r="B146" s="195"/>
      <c r="C146" s="187" t="s">
        <v>346</v>
      </c>
      <c r="D146" s="162">
        <f ca="1">ROUND(D144/D145,3)</f>
        <v>0.97399999999999998</v>
      </c>
      <c r="E146" s="162">
        <f ca="1">ROUND(E144/E145,3)</f>
        <v>0.97499999999999998</v>
      </c>
      <c r="F146" s="162">
        <f ca="1">ROUND(F144/F145,3)</f>
        <v>1</v>
      </c>
      <c r="G146" s="162">
        <f ca="1">ROUND(G144/G145,3)</f>
        <v>1</v>
      </c>
      <c r="H146" s="162">
        <f ca="1">ROUND(H144/H145,3)</f>
        <v>1</v>
      </c>
      <c r="I146" s="163">
        <f ca="1">AVERAGE(D146:H146)</f>
        <v>0.98980000000000001</v>
      </c>
      <c r="J146" s="164">
        <f ca="1">I146-0.03</f>
        <v>0.95979999999999999</v>
      </c>
      <c r="K146" s="164">
        <f ca="1">I146+0.03</f>
        <v>1.0198</v>
      </c>
      <c r="L146" s="277" t="str">
        <f ca="1">IF(AND(D146&gt;I146-0.03,D146&lt;I146+0.03),"○","×")</f>
        <v>○</v>
      </c>
      <c r="M146" s="277" t="str">
        <f ca="1">IF(AND(E146&gt;I146-0.03,E146&lt;I146+0.03),"○","×")</f>
        <v>○</v>
      </c>
      <c r="N146" s="277" t="str">
        <f ca="1">IF(AND(F146&gt;I146-0.03,F146&lt;I146+0.03),"○","×")</f>
        <v>○</v>
      </c>
      <c r="O146" s="277" t="str">
        <f ca="1">IF(AND(G146&gt;I146-0.03,G146&lt;I146+0.03),"○","×")</f>
        <v>○</v>
      </c>
      <c r="P146" s="277" t="str">
        <f ca="1">IF(AND(H146&gt;I146-0.03,H146&lt;I146+0.03),"○","×")</f>
        <v>○</v>
      </c>
      <c r="Q146" s="165" t="str">
        <f ca="1">IF(COUNTIF(L146:P146,"○")=5,"同程度","―")</f>
        <v>同程度</v>
      </c>
      <c r="R146" s="166" t="str">
        <f t="shared" ca="1" si="19"/>
        <v>↑</v>
      </c>
      <c r="S146" s="133" t="str">
        <f t="shared" ca="1" si="19"/>
        <v>↑</v>
      </c>
      <c r="T146" s="133" t="str">
        <f t="shared" ca="1" si="19"/>
        <v>－</v>
      </c>
      <c r="U146" s="133" t="str">
        <f t="shared" ca="1" si="19"/>
        <v>－</v>
      </c>
      <c r="V146" s="133" t="str">
        <f ca="1">R146&amp;S146&amp;T146&amp;U146</f>
        <v>↑↑－－</v>
      </c>
      <c r="W146" s="170" t="str" cm="1">
        <f t="array" aca="1" ref="W146" ca="1">INDEX($AL$2:$AL$82,MATCH(V146,$AK$2:$AK$82,0),0)</f>
        <v>増加傾向⤴</v>
      </c>
      <c r="X146" s="168" t="str">
        <f ca="1">IF(F146-D146&gt;0,"↑",IF(F146-D146&lt;0,"↓","－"))</f>
        <v>↑</v>
      </c>
      <c r="Y146" s="169" t="str">
        <f ca="1">IF(V146="↓↑↓↓",IF(X146="↓","減少傾向","×"),"判定外")</f>
        <v>判定外</v>
      </c>
      <c r="Z146" s="170" t="str">
        <f ca="1">IF(V146="↑↓↑↑",IF(X146="↑","増加傾向","×"),"判定外")</f>
        <v>判定外</v>
      </c>
      <c r="AA146" s="171" t="str">
        <f ca="1">IF(G146-E146&gt;0,"↑",IF(G146-E146&lt;0,"↓","－"))</f>
        <v>↑</v>
      </c>
      <c r="AB146" s="169" t="str">
        <f ca="1">IF(V146="↓↓↑↓",IF(AA146="↓","減少傾向","×"),"判定外")</f>
        <v>判定外</v>
      </c>
      <c r="AC146" s="170" t="str">
        <f ca="1">IF(V146="↑↑↓↑",IF(AA146="↑","増加傾向","×"),"判定外")</f>
        <v>判定外</v>
      </c>
      <c r="AD146" s="172" t="s">
        <v>364</v>
      </c>
      <c r="AE146" s="197"/>
    </row>
    <row r="147" spans="2:31" ht="14.25" thickBot="1" x14ac:dyDescent="0.2">
      <c r="B147" s="195"/>
      <c r="C147" s="196"/>
      <c r="D147" s="294"/>
      <c r="E147" s="294"/>
      <c r="F147" s="294"/>
      <c r="G147" s="294"/>
      <c r="H147" s="294"/>
      <c r="I147" s="295"/>
      <c r="J147" s="295"/>
      <c r="K147" s="295"/>
      <c r="L147" s="296"/>
      <c r="M147" s="296"/>
      <c r="N147" s="296"/>
      <c r="O147" s="296"/>
      <c r="P147" s="296"/>
      <c r="Q147" s="199"/>
      <c r="R147" s="199"/>
      <c r="S147" s="199"/>
      <c r="T147" s="199"/>
      <c r="U147" s="199"/>
      <c r="V147" s="199"/>
      <c r="W147" s="198"/>
      <c r="X147" s="199"/>
      <c r="Y147" s="198"/>
      <c r="Z147" s="198"/>
      <c r="AA147" s="199"/>
      <c r="AB147" s="198"/>
      <c r="AC147" s="198"/>
      <c r="AD147" s="201"/>
      <c r="AE147" s="197"/>
    </row>
    <row r="148" spans="2:31" x14ac:dyDescent="0.15">
      <c r="B148" s="195"/>
      <c r="C148" s="196"/>
      <c r="D148" s="294"/>
      <c r="E148" s="294"/>
      <c r="F148" s="294"/>
      <c r="G148" s="294"/>
      <c r="H148" s="294"/>
      <c r="I148" s="343" t="s">
        <v>368</v>
      </c>
      <c r="J148" s="344"/>
      <c r="K148" s="344"/>
      <c r="L148" s="345"/>
      <c r="M148" s="345"/>
      <c r="N148" s="345"/>
      <c r="O148" s="345"/>
      <c r="P148" s="345"/>
      <c r="Q148" s="346" t="s">
        <v>366</v>
      </c>
      <c r="R148" s="348" t="s">
        <v>369</v>
      </c>
      <c r="S148" s="349"/>
      <c r="T148" s="349"/>
      <c r="U148" s="349"/>
      <c r="V148" s="350" t="s">
        <v>367</v>
      </c>
      <c r="W148" s="351"/>
      <c r="X148" s="337" t="s">
        <v>468</v>
      </c>
      <c r="Y148" s="341" t="s">
        <v>472</v>
      </c>
      <c r="Z148" s="342"/>
      <c r="AA148" s="339" t="s">
        <v>469</v>
      </c>
      <c r="AB148" s="341" t="s">
        <v>473</v>
      </c>
      <c r="AC148" s="342"/>
      <c r="AD148" s="360" t="s">
        <v>456</v>
      </c>
      <c r="AE148" s="197"/>
    </row>
    <row r="149" spans="2:31" ht="27" x14ac:dyDescent="0.15">
      <c r="B149" s="195"/>
      <c r="C149" s="187" t="s">
        <v>306</v>
      </c>
      <c r="D149" s="269" t="str">
        <f ca="1">D82</f>
        <v>R1</v>
      </c>
      <c r="E149" s="269" t="str">
        <f ca="1">E82</f>
        <v>R2</v>
      </c>
      <c r="F149" s="269" t="str">
        <f ca="1">F82</f>
        <v>R3</v>
      </c>
      <c r="G149" s="269" t="str">
        <f ca="1">G82</f>
        <v>R4</v>
      </c>
      <c r="H149" s="269" t="str">
        <f ca="1">H82</f>
        <v>R5</v>
      </c>
      <c r="I149" s="272" t="s">
        <v>365</v>
      </c>
      <c r="J149" s="273">
        <v>-0.03</v>
      </c>
      <c r="K149" s="273">
        <v>0.03</v>
      </c>
      <c r="L149" s="269" t="str">
        <f ca="1">Q1</f>
        <v>R1</v>
      </c>
      <c r="M149" s="269" t="str">
        <f ca="1">R1</f>
        <v>R2</v>
      </c>
      <c r="N149" s="269" t="str">
        <f ca="1">S1</f>
        <v>R3</v>
      </c>
      <c r="O149" s="269" t="str">
        <f ca="1">T1</f>
        <v>R4</v>
      </c>
      <c r="P149" s="269" t="str">
        <f ca="1">U1</f>
        <v>R5</v>
      </c>
      <c r="Q149" s="347"/>
      <c r="R149" s="148" t="s">
        <v>462</v>
      </c>
      <c r="S149" s="119" t="s">
        <v>463</v>
      </c>
      <c r="T149" s="119" t="s">
        <v>464</v>
      </c>
      <c r="U149" s="119" t="s">
        <v>465</v>
      </c>
      <c r="V149" s="352"/>
      <c r="W149" s="353"/>
      <c r="X149" s="338"/>
      <c r="Y149" s="149" t="s">
        <v>474</v>
      </c>
      <c r="Z149" s="150" t="s">
        <v>475</v>
      </c>
      <c r="AA149" s="340"/>
      <c r="AB149" s="151" t="s">
        <v>476</v>
      </c>
      <c r="AC149" s="152" t="s">
        <v>477</v>
      </c>
      <c r="AD149" s="361"/>
      <c r="AE149" s="197"/>
    </row>
    <row r="150" spans="2:31" x14ac:dyDescent="0.15">
      <c r="B150" s="195"/>
      <c r="C150" s="153" t="s">
        <v>283</v>
      </c>
      <c r="D150" s="261">
        <f ca="1">SUMIF('1.経年データ（専攻単位）'!A:A,D114,'1.経年データ（専攻単位）'!L:L)</f>
        <v>51</v>
      </c>
      <c r="E150" s="261">
        <f ca="1">SUMIF('1.経年データ（専攻単位）'!A:A,E114,'1.経年データ（専攻単位）'!L:L)</f>
        <v>45</v>
      </c>
      <c r="F150" s="261">
        <f ca="1">SUMIF('1.経年データ（専攻単位）'!A:A,F114,'1.経年データ（専攻単位）'!L:L)</f>
        <v>59</v>
      </c>
      <c r="G150" s="261">
        <f ca="1">SUMIF('1.経年データ（専攻単位）'!A:A,G114,'1.経年データ（専攻単位）'!L:L)</f>
        <v>80</v>
      </c>
      <c r="H150" s="261">
        <f ca="1">SUMIF('1.経年データ（専攻単位）'!A:A,H114,'1.経年データ（専攻単位）'!L:L)</f>
        <v>84</v>
      </c>
      <c r="I150" s="274">
        <f ca="1">AVERAGE(D150:H150)</f>
        <v>63.8</v>
      </c>
      <c r="J150" s="275">
        <f ca="1">I150*0.97</f>
        <v>61.885999999999996</v>
      </c>
      <c r="K150" s="275">
        <f ca="1">I150*1.03</f>
        <v>65.713999999999999</v>
      </c>
      <c r="L150" s="276" t="str">
        <f ca="1">IF(AND(D150&gt;I150*0.97,D150&lt;I150*1.03),"○","×")</f>
        <v>×</v>
      </c>
      <c r="M150" s="276" t="str">
        <f ca="1">IF(AND(E150&gt;I150*0.97,E150&lt;I150*1.03),"○","×")</f>
        <v>×</v>
      </c>
      <c r="N150" s="276" t="str">
        <f ca="1">IF(AND(F150&gt;I150*0.97,F150&lt;I150*1.03),"○","×")</f>
        <v>×</v>
      </c>
      <c r="O150" s="276" t="str">
        <f ca="1">IF(AND(G150&gt;I150*0.97,G150&lt;I150*1.03),"○","×")</f>
        <v>×</v>
      </c>
      <c r="P150" s="276" t="str">
        <f ca="1">IF(AND(H150&gt;I150*0.97,H150&lt;I150*1.03),"○","×")</f>
        <v>×</v>
      </c>
      <c r="Q150" s="154" t="str">
        <f ca="1">IF(COUNTIF(L150:P150,"○")=5,"同程度","―")</f>
        <v>―</v>
      </c>
      <c r="R150" s="148" t="str">
        <f t="shared" ref="R150:U153" ca="1" si="20">IF(E150-D150&gt;0,"↑",IF(E150-D150&lt;0,"↓","－"))</f>
        <v>↓</v>
      </c>
      <c r="S150" s="119" t="str">
        <f t="shared" ca="1" si="20"/>
        <v>↑</v>
      </c>
      <c r="T150" s="119" t="str">
        <f t="shared" ca="1" si="20"/>
        <v>↑</v>
      </c>
      <c r="U150" s="119" t="str">
        <f t="shared" ca="1" si="20"/>
        <v>↑</v>
      </c>
      <c r="V150" s="119" t="str">
        <f ca="1">R150&amp;S150&amp;T150&amp;U150</f>
        <v>↓↑↑↑</v>
      </c>
      <c r="W150" s="158" t="str" cm="1">
        <f t="array" aca="1" ref="W150" ca="1">INDEX($AL$2:$AL$82,MATCH(V150,$AK$2:$AK$82,0),0)</f>
        <v>増加傾向⤴</v>
      </c>
      <c r="X150" s="156" t="str">
        <f ca="1">IF(F150-D150&gt;0,"↑",IF(F150-D150&lt;0,"↓","－"))</f>
        <v>↑</v>
      </c>
      <c r="Y150" s="157" t="str">
        <f ca="1">IF(V150="↓↑↓↓",IF(X150="↓","減少傾向","×"),"判定外")</f>
        <v>判定外</v>
      </c>
      <c r="Z150" s="158" t="str">
        <f ca="1">IF(V150="↑↓↑↑",IF(X150="↑","増加傾向","×"),"判定外")</f>
        <v>判定外</v>
      </c>
      <c r="AA150" s="159" t="str">
        <f ca="1">IF(G150-E150&gt;0,"↑",IF(G150-E150&lt;0,"↓","－"))</f>
        <v>↑</v>
      </c>
      <c r="AB150" s="157" t="str">
        <f ca="1">IF(V150="↓↓↑↓",IF(AA150="↓","減少傾向","×"),"判定外")</f>
        <v>判定外</v>
      </c>
      <c r="AC150" s="158" t="str">
        <f ca="1">IF(V150="↑↑↓↑",IF(AA150="↑","増加傾向","×"),"判定外")</f>
        <v>判定外</v>
      </c>
      <c r="AD150" s="160"/>
      <c r="AE150" s="197"/>
    </row>
    <row r="151" spans="2:31" x14ac:dyDescent="0.15">
      <c r="B151" s="195"/>
      <c r="C151" s="153" t="s">
        <v>284</v>
      </c>
      <c r="D151" s="290">
        <f ca="1">SUMIF('1.経年データ（専攻単位）'!A:A,D114,'1.経年データ（専攻単位）'!M:M)</f>
        <v>33</v>
      </c>
      <c r="E151" s="290">
        <f ca="1">SUMIF('1.経年データ（専攻単位）'!A:A,E114,'1.経年データ（専攻単位）'!M:M)</f>
        <v>29</v>
      </c>
      <c r="F151" s="290">
        <f ca="1">SUMIF('1.経年データ（専攻単位）'!A:A,F114,'1.経年データ（専攻単位）'!M:M)</f>
        <v>28</v>
      </c>
      <c r="G151" s="290">
        <f ca="1">SUMIF('1.経年データ（専攻単位）'!A:A,G114,'1.経年データ（専攻単位）'!M:M)</f>
        <v>27</v>
      </c>
      <c r="H151" s="290">
        <f ca="1">SUMIF('1.経年データ（専攻単位）'!A:A,H114,'1.経年データ（専攻単位）'!M:M)</f>
        <v>31</v>
      </c>
      <c r="I151" s="274">
        <f ca="1">AVERAGE(D151:H151)</f>
        <v>29.6</v>
      </c>
      <c r="J151" s="275">
        <f ca="1">I151*0.97</f>
        <v>28.712</v>
      </c>
      <c r="K151" s="275">
        <f ca="1">I151*1.03</f>
        <v>30.488000000000003</v>
      </c>
      <c r="L151" s="276" t="str">
        <f ca="1">IF(AND(D151&gt;I151*0.97,D151&lt;I151*1.03),"○","×")</f>
        <v>×</v>
      </c>
      <c r="M151" s="276" t="str">
        <f ca="1">IF(AND(E151&gt;I151*0.97,E151&lt;I151*1.03),"○","×")</f>
        <v>○</v>
      </c>
      <c r="N151" s="276" t="str">
        <f ca="1">IF(AND(F151&gt;I151*0.97,F151&lt;I151*1.03),"○","×")</f>
        <v>×</v>
      </c>
      <c r="O151" s="276" t="str">
        <f ca="1">IF(AND(G151&gt;I151*0.97,G151&lt;I151*1.03),"○","×")</f>
        <v>×</v>
      </c>
      <c r="P151" s="276" t="str">
        <f ca="1">IF(AND(H151&gt;I151*0.97,H151&lt;I151*1.03),"○","×")</f>
        <v>×</v>
      </c>
      <c r="Q151" s="154" t="str">
        <f ca="1">IF(COUNTIF(L151:P151,"○")=5,"同程度","―")</f>
        <v>―</v>
      </c>
      <c r="R151" s="148" t="str">
        <f t="shared" ca="1" si="20"/>
        <v>↓</v>
      </c>
      <c r="S151" s="119" t="str">
        <f t="shared" ca="1" si="20"/>
        <v>↓</v>
      </c>
      <c r="T151" s="119" t="str">
        <f t="shared" ca="1" si="20"/>
        <v>↓</v>
      </c>
      <c r="U151" s="119" t="str">
        <f t="shared" ca="1" si="20"/>
        <v>↑</v>
      </c>
      <c r="V151" s="119" t="str">
        <f ca="1">R151&amp;S151&amp;T151&amp;U151</f>
        <v>↓↓↓↑</v>
      </c>
      <c r="W151" s="158" t="str" cm="1">
        <f t="array" aca="1" ref="W151" ca="1">INDEX($AL$2:$AL$82,MATCH(V151,$AK$2:$AK$82,0),0)</f>
        <v>最新年度のみ増加</v>
      </c>
      <c r="X151" s="156" t="str">
        <f ca="1">IF(F151-D151&gt;0,"↑",IF(F151-D151&lt;0,"↓","－"))</f>
        <v>↓</v>
      </c>
      <c r="Y151" s="157" t="str">
        <f ca="1">IF(V151="↓↑↓↓",IF(X151="↓","減少傾向","×"),"判定外")</f>
        <v>判定外</v>
      </c>
      <c r="Z151" s="158" t="str">
        <f ca="1">IF(V151="↑↓↑↑",IF(X151="↑","増加傾向","×"),"判定外")</f>
        <v>判定外</v>
      </c>
      <c r="AA151" s="159" t="str">
        <f ca="1">IF(G151-E151&gt;0,"↑",IF(G151-E151&lt;0,"↓","－"))</f>
        <v>↓</v>
      </c>
      <c r="AB151" s="157" t="str">
        <f ca="1">IF(V151="↓↓↑↓",IF(AA151="↓","減少傾向","×"),"判定外")</f>
        <v>判定外</v>
      </c>
      <c r="AC151" s="158" t="str">
        <f ca="1">IF(V151="↑↑↓↑",IF(AA151="↑","増加傾向","×"),"判定外")</f>
        <v>判定外</v>
      </c>
      <c r="AD151" s="160"/>
      <c r="AE151" s="197"/>
    </row>
    <row r="152" spans="2:31" x14ac:dyDescent="0.15">
      <c r="B152" s="195"/>
      <c r="C152" s="153" t="s">
        <v>344</v>
      </c>
      <c r="D152" s="261">
        <f ca="1">SUM(D150:D151)</f>
        <v>84</v>
      </c>
      <c r="E152" s="261">
        <f ca="1">SUM(E150:E151)</f>
        <v>74</v>
      </c>
      <c r="F152" s="261">
        <f ca="1">SUM(F150:F151)</f>
        <v>87</v>
      </c>
      <c r="G152" s="261">
        <f ca="1">SUM(G150:G151)</f>
        <v>107</v>
      </c>
      <c r="H152" s="261">
        <f ca="1">SUM(H150:H151)</f>
        <v>115</v>
      </c>
      <c r="I152" s="274">
        <f ca="1">AVERAGE(D152:H152)</f>
        <v>93.4</v>
      </c>
      <c r="J152" s="275">
        <f ca="1">I152*0.97</f>
        <v>90.597999999999999</v>
      </c>
      <c r="K152" s="275">
        <f ca="1">I152*1.03</f>
        <v>96.202000000000012</v>
      </c>
      <c r="L152" s="276" t="str">
        <f ca="1">IF(AND(D152&gt;I152*0.97,D152&lt;I152*1.03),"○","×")</f>
        <v>×</v>
      </c>
      <c r="M152" s="276" t="str">
        <f ca="1">IF(AND(E152&gt;I152*0.97,E152&lt;I152*1.03),"○","×")</f>
        <v>×</v>
      </c>
      <c r="N152" s="276" t="str">
        <f ca="1">IF(AND(F152&gt;I152*0.97,F152&lt;I152*1.03),"○","×")</f>
        <v>×</v>
      </c>
      <c r="O152" s="276" t="str">
        <f ca="1">IF(AND(G152&gt;I152*0.97,G152&lt;I152*1.03),"○","×")</f>
        <v>×</v>
      </c>
      <c r="P152" s="276" t="str">
        <f ca="1">IF(AND(H152&gt;I152*0.97,H152&lt;I152*1.03),"○","×")</f>
        <v>×</v>
      </c>
      <c r="Q152" s="154" t="str">
        <f ca="1">IF(COUNTIF(L152:P152,"○")=5,"同程度","―")</f>
        <v>―</v>
      </c>
      <c r="R152" s="148" t="str">
        <f t="shared" ca="1" si="20"/>
        <v>↓</v>
      </c>
      <c r="S152" s="119" t="str">
        <f t="shared" ca="1" si="20"/>
        <v>↑</v>
      </c>
      <c r="T152" s="119" t="str">
        <f t="shared" ca="1" si="20"/>
        <v>↑</v>
      </c>
      <c r="U152" s="119" t="str">
        <f t="shared" ca="1" si="20"/>
        <v>↑</v>
      </c>
      <c r="V152" s="119" t="str">
        <f ca="1">R152&amp;S152&amp;T152&amp;U152</f>
        <v>↓↑↑↑</v>
      </c>
      <c r="W152" s="158" t="str" cm="1">
        <f t="array" aca="1" ref="W152" ca="1">INDEX($AL$2:$AL$82,MATCH(V152,$AK$2:$AK$82,0),0)</f>
        <v>増加傾向⤴</v>
      </c>
      <c r="X152" s="156" t="str">
        <f ca="1">IF(F152-D152&gt;0,"↑",IF(F152-D152&lt;0,"↓","－"))</f>
        <v>↑</v>
      </c>
      <c r="Y152" s="157" t="str">
        <f ca="1">IF(V152="↓↑↓↓",IF(X152="↓","減少傾向","×"),"判定外")</f>
        <v>判定外</v>
      </c>
      <c r="Z152" s="158" t="str">
        <f ca="1">IF(V152="↑↓↑↑",IF(X152="↑","増加傾向","×"),"判定外")</f>
        <v>判定外</v>
      </c>
      <c r="AA152" s="159" t="str">
        <f ca="1">IF(G152-E152&gt;0,"↑",IF(G152-E152&lt;0,"↓","－"))</f>
        <v>↑</v>
      </c>
      <c r="AB152" s="157" t="str">
        <f ca="1">IF(V152="↓↓↑↓",IF(AA152="↓","減少傾向","×"),"判定外")</f>
        <v>判定外</v>
      </c>
      <c r="AC152" s="158" t="str">
        <f ca="1">IF(V152="↑↑↓↑",IF(AA152="↑","増加傾向","×"),"判定外")</f>
        <v>判定外</v>
      </c>
      <c r="AD152" s="161" t="s">
        <v>286</v>
      </c>
      <c r="AE152" s="197"/>
    </row>
    <row r="153" spans="2:31" ht="27.75" thickBot="1" x14ac:dyDescent="0.2">
      <c r="B153" s="195"/>
      <c r="C153" s="187" t="s">
        <v>346</v>
      </c>
      <c r="D153" s="162">
        <f ca="1">ROUND(D151/D152,3)</f>
        <v>0.39300000000000002</v>
      </c>
      <c r="E153" s="162">
        <f ca="1">ROUND(E151/E152,3)</f>
        <v>0.39200000000000002</v>
      </c>
      <c r="F153" s="162">
        <f ca="1">ROUND(F151/F152,3)</f>
        <v>0.32200000000000001</v>
      </c>
      <c r="G153" s="162">
        <f ca="1">ROUND(G151/G152,3)</f>
        <v>0.252</v>
      </c>
      <c r="H153" s="162">
        <f ca="1">ROUND(H151/H152,3)</f>
        <v>0.27</v>
      </c>
      <c r="I153" s="163">
        <f ca="1">AVERAGE(D153:H153)</f>
        <v>0.32579999999999998</v>
      </c>
      <c r="J153" s="164">
        <f ca="1">I153-0.03</f>
        <v>0.29579999999999995</v>
      </c>
      <c r="K153" s="164">
        <f ca="1">I153+0.03</f>
        <v>0.35580000000000001</v>
      </c>
      <c r="L153" s="277" t="str">
        <f ca="1">IF(AND(D153&gt;I153-0.03,D153&lt;I153+0.03),"○","×")</f>
        <v>×</v>
      </c>
      <c r="M153" s="277" t="str">
        <f ca="1">IF(AND(E153&gt;I153-0.03,E153&lt;I153+0.03),"○","×")</f>
        <v>×</v>
      </c>
      <c r="N153" s="277" t="str">
        <f ca="1">IF(AND(F153&gt;I153-0.03,F153&lt;I153+0.03),"○","×")</f>
        <v>○</v>
      </c>
      <c r="O153" s="277" t="str">
        <f ca="1">IF(AND(G153&gt;I153-0.03,G153&lt;I153+0.03),"○","×")</f>
        <v>×</v>
      </c>
      <c r="P153" s="277" t="str">
        <f ca="1">IF(AND(H153&gt;I153-0.03,H153&lt;I153+0.03),"○","×")</f>
        <v>×</v>
      </c>
      <c r="Q153" s="165" t="str">
        <f ca="1">IF(COUNTIF(L153:P153,"○")=5,"同程度","―")</f>
        <v>―</v>
      </c>
      <c r="R153" s="166" t="str">
        <f t="shared" ca="1" si="20"/>
        <v>↓</v>
      </c>
      <c r="S153" s="133" t="str">
        <f t="shared" ca="1" si="20"/>
        <v>↓</v>
      </c>
      <c r="T153" s="133" t="str">
        <f t="shared" ca="1" si="20"/>
        <v>↓</v>
      </c>
      <c r="U153" s="133" t="str">
        <f t="shared" ca="1" si="20"/>
        <v>↑</v>
      </c>
      <c r="V153" s="133" t="str">
        <f ca="1">R153&amp;S153&amp;T153&amp;U153</f>
        <v>↓↓↓↑</v>
      </c>
      <c r="W153" s="170" t="str" cm="1">
        <f t="array" aca="1" ref="W153" ca="1">INDEX($AL$2:$AL$82,MATCH(V153,$AK$2:$AK$82,0),0)</f>
        <v>最新年度のみ増加</v>
      </c>
      <c r="X153" s="168" t="str">
        <f ca="1">IF(F153-D153&gt;0,"↑",IF(F153-D153&lt;0,"↓","－"))</f>
        <v>↓</v>
      </c>
      <c r="Y153" s="169" t="str">
        <f ca="1">IF(V153="↓↑↓↓",IF(X153="↓","減少傾向","×"),"判定外")</f>
        <v>判定外</v>
      </c>
      <c r="Z153" s="170" t="str">
        <f ca="1">IF(V153="↑↓↑↑",IF(X153="↑","増加傾向","×"),"判定外")</f>
        <v>判定外</v>
      </c>
      <c r="AA153" s="171" t="str">
        <f ca="1">IF(G153-E153&gt;0,"↑",IF(G153-E153&lt;0,"↓","－"))</f>
        <v>↓</v>
      </c>
      <c r="AB153" s="169" t="str">
        <f ca="1">IF(V153="↓↓↑↓",IF(AA153="↓","減少傾向","×"),"判定外")</f>
        <v>判定外</v>
      </c>
      <c r="AC153" s="170" t="str">
        <f ca="1">IF(V153="↑↑↓↑",IF(AA153="↑","増加傾向","×"),"判定外")</f>
        <v>判定外</v>
      </c>
      <c r="AD153" s="172" t="s">
        <v>503</v>
      </c>
      <c r="AE153" s="197"/>
    </row>
    <row r="154" spans="2:31" ht="14.25" thickBot="1" x14ac:dyDescent="0.2">
      <c r="B154" s="195"/>
      <c r="C154" s="196"/>
      <c r="D154" s="294"/>
      <c r="E154" s="294"/>
      <c r="F154" s="294"/>
      <c r="G154" s="294"/>
      <c r="H154" s="294"/>
      <c r="I154" s="295"/>
      <c r="J154" s="295"/>
      <c r="K154" s="295"/>
      <c r="L154" s="296"/>
      <c r="M154" s="296"/>
      <c r="N154" s="296"/>
      <c r="O154" s="296"/>
      <c r="P154" s="296"/>
      <c r="Q154" s="199"/>
      <c r="R154" s="199"/>
      <c r="S154" s="199"/>
      <c r="T154" s="199"/>
      <c r="U154" s="199"/>
      <c r="V154" s="199"/>
      <c r="W154" s="198"/>
      <c r="X154" s="199"/>
      <c r="Y154" s="198"/>
      <c r="Z154" s="198"/>
      <c r="AA154" s="199"/>
      <c r="AB154" s="198"/>
      <c r="AC154" s="198"/>
      <c r="AD154" s="201"/>
      <c r="AE154" s="197"/>
    </row>
    <row r="155" spans="2:31" x14ac:dyDescent="0.15">
      <c r="B155" s="195"/>
      <c r="C155" s="196"/>
      <c r="D155" s="294"/>
      <c r="E155" s="294"/>
      <c r="F155" s="294"/>
      <c r="G155" s="294"/>
      <c r="H155" s="294"/>
      <c r="I155" s="343" t="s">
        <v>509</v>
      </c>
      <c r="J155" s="344"/>
      <c r="K155" s="344"/>
      <c r="L155" s="345"/>
      <c r="M155" s="345"/>
      <c r="N155" s="345"/>
      <c r="O155" s="345"/>
      <c r="P155" s="345"/>
      <c r="Q155" s="346" t="s">
        <v>366</v>
      </c>
      <c r="R155" s="348" t="s">
        <v>369</v>
      </c>
      <c r="S155" s="349"/>
      <c r="T155" s="349"/>
      <c r="U155" s="349"/>
      <c r="V155" s="350" t="s">
        <v>367</v>
      </c>
      <c r="W155" s="351"/>
      <c r="X155" s="337" t="s">
        <v>468</v>
      </c>
      <c r="Y155" s="341" t="s">
        <v>472</v>
      </c>
      <c r="Z155" s="342"/>
      <c r="AA155" s="339" t="s">
        <v>469</v>
      </c>
      <c r="AB155" s="341" t="s">
        <v>473</v>
      </c>
      <c r="AC155" s="342"/>
      <c r="AD155" s="360" t="s">
        <v>456</v>
      </c>
      <c r="AE155" s="197"/>
    </row>
    <row r="156" spans="2:31" x14ac:dyDescent="0.15">
      <c r="B156" s="195"/>
      <c r="C156" s="187" t="s">
        <v>336</v>
      </c>
      <c r="D156" s="269" t="str">
        <f ca="1">Q1</f>
        <v>R1</v>
      </c>
      <c r="E156" s="269" t="str">
        <f ca="1">R1</f>
        <v>R2</v>
      </c>
      <c r="F156" s="269" t="str">
        <f ca="1">S1</f>
        <v>R3</v>
      </c>
      <c r="G156" s="269" t="str">
        <f ca="1">T1</f>
        <v>R4</v>
      </c>
      <c r="H156" s="269" t="str">
        <f ca="1">U1</f>
        <v>R5</v>
      </c>
      <c r="I156" s="272" t="s">
        <v>510</v>
      </c>
      <c r="J156" s="273">
        <v>-0.03</v>
      </c>
      <c r="K156" s="273">
        <v>0.03</v>
      </c>
      <c r="L156" s="269" t="str">
        <f ca="1">Q1</f>
        <v>R1</v>
      </c>
      <c r="M156" s="269" t="str">
        <f ca="1">R1</f>
        <v>R2</v>
      </c>
      <c r="N156" s="269" t="str">
        <f ca="1">S1</f>
        <v>R3</v>
      </c>
      <c r="O156" s="269" t="str">
        <f ca="1">T1</f>
        <v>R4</v>
      </c>
      <c r="P156" s="269" t="str">
        <f ca="1">U1</f>
        <v>R5</v>
      </c>
      <c r="Q156" s="347"/>
      <c r="R156" s="148" t="s">
        <v>462</v>
      </c>
      <c r="S156" s="119" t="s">
        <v>463</v>
      </c>
      <c r="T156" s="119" t="s">
        <v>464</v>
      </c>
      <c r="U156" s="119" t="s">
        <v>465</v>
      </c>
      <c r="V156" s="352"/>
      <c r="W156" s="353"/>
      <c r="X156" s="338"/>
      <c r="Y156" s="149" t="s">
        <v>474</v>
      </c>
      <c r="Z156" s="150" t="s">
        <v>475</v>
      </c>
      <c r="AA156" s="340"/>
      <c r="AB156" s="151" t="s">
        <v>476</v>
      </c>
      <c r="AC156" s="152" t="s">
        <v>477</v>
      </c>
      <c r="AD156" s="361"/>
      <c r="AE156" s="197"/>
    </row>
    <row r="157" spans="2:31" x14ac:dyDescent="0.15">
      <c r="B157" s="195"/>
      <c r="C157" s="153" t="s">
        <v>283</v>
      </c>
      <c r="D157" s="261"/>
      <c r="E157" s="261">
        <f ca="1">SUMIF('1.経年データ（専攻単位）'!A:A,E114,'1.経年データ（専攻単位）'!N:N)</f>
        <v>2</v>
      </c>
      <c r="F157" s="261">
        <f ca="1">SUMIF('1.経年データ（専攻単位）'!A:A,F114,'1.経年データ（専攻単位）'!N:N)</f>
        <v>4</v>
      </c>
      <c r="G157" s="261">
        <f ca="1">SUMIF('1.経年データ（専攻単位）'!A:A,G114,'1.経年データ（専攻単位）'!N:N)</f>
        <v>3</v>
      </c>
      <c r="H157" s="261">
        <f ca="1">SUMIF('1.経年データ（専攻単位）'!A:A,H114,'1.経年データ（専攻単位）'!N:N)</f>
        <v>4</v>
      </c>
      <c r="I157" s="274">
        <f ca="1">AVERAGE(D157:H157)</f>
        <v>3.25</v>
      </c>
      <c r="J157" s="275">
        <f ca="1">I157*0.97</f>
        <v>3.1524999999999999</v>
      </c>
      <c r="K157" s="275">
        <f ca="1">I157*1.03</f>
        <v>3.3475000000000001</v>
      </c>
      <c r="L157" s="276" t="str">
        <f ca="1">IF(AND(D157&gt;I157*0.97,D157&lt;I157*1.03),"○","×")</f>
        <v>×</v>
      </c>
      <c r="M157" s="276" t="str">
        <f ca="1">IF(AND(E157&gt;I157*0.97,E157&lt;I157*1.03),"○","×")</f>
        <v>×</v>
      </c>
      <c r="N157" s="276" t="str">
        <f ca="1">IF(AND(F157&gt;I157*0.97,F157&lt;I157*1.03),"○","×")</f>
        <v>×</v>
      </c>
      <c r="O157" s="276" t="str">
        <f ca="1">IF(AND(G157&gt;I157*0.97,G157&lt;I157*1.03),"○","×")</f>
        <v>×</v>
      </c>
      <c r="P157" s="276" t="str">
        <f ca="1">IF(AND(H157&gt;I157*0.97,H157&lt;I157*1.03),"○","×")</f>
        <v>×</v>
      </c>
      <c r="Q157" s="154" t="str">
        <f ca="1">IF(COUNTIF(L157:P157,"○")=5,"同程度","―")</f>
        <v>―</v>
      </c>
      <c r="R157" s="148" t="str">
        <f t="shared" ref="R157:U160" ca="1" si="21">IF(E157-D157&gt;0,"↑",IF(E157-D157&lt;0,"↓","－"))</f>
        <v>↑</v>
      </c>
      <c r="S157" s="119" t="str">
        <f t="shared" ca="1" si="21"/>
        <v>↑</v>
      </c>
      <c r="T157" s="119" t="str">
        <f t="shared" ca="1" si="21"/>
        <v>↓</v>
      </c>
      <c r="U157" s="119" t="str">
        <f t="shared" ca="1" si="21"/>
        <v>↑</v>
      </c>
      <c r="V157" s="119" t="str">
        <f ca="1">R157&amp;S157&amp;T157&amp;U157</f>
        <v>↑↑↓↑</v>
      </c>
      <c r="W157" s="158" t="str" cm="1">
        <f t="array" aca="1" ref="W157" ca="1">INDEX($AL$2:$AL$82,MATCH(V157,$AK$2:$AK$82,0),0)</f>
        <v>年度により増減</v>
      </c>
      <c r="X157" s="156" t="str">
        <f ca="1">IF(F157-D157&gt;0,"↑",IF(F157-D157&lt;0,"↓","－"))</f>
        <v>↑</v>
      </c>
      <c r="Y157" s="157" t="str">
        <f ca="1">IF(V157="↓↑↓↓",IF(X157="↓","減少傾向","×"),"判定外")</f>
        <v>判定外</v>
      </c>
      <c r="Z157" s="158" t="str">
        <f ca="1">IF(V157="↑↓↑↑",IF(X157="↑","増加傾向","×"),"判定外")</f>
        <v>判定外</v>
      </c>
      <c r="AA157" s="159" t="str">
        <f ca="1">IF(G157-E157&gt;0,"↑",IF(G157-E157&lt;0,"↓","－"))</f>
        <v>↑</v>
      </c>
      <c r="AB157" s="157" t="str">
        <f ca="1">IF(V157="↓↓↑↓",IF(AA157="↓","減少傾向","×"),"判定外")</f>
        <v>判定外</v>
      </c>
      <c r="AC157" s="158" t="str">
        <f ca="1">IF(V157="↑↑↓↑",IF(AA157="↑","増加傾向","×"),"判定外")</f>
        <v>増加傾向</v>
      </c>
      <c r="AD157" s="160"/>
      <c r="AE157" s="197"/>
    </row>
    <row r="158" spans="2:31" x14ac:dyDescent="0.15">
      <c r="B158" s="195"/>
      <c r="C158" s="153" t="s">
        <v>284</v>
      </c>
      <c r="D158" s="290"/>
      <c r="E158" s="290">
        <f ca="1">SUMIF('1.経年データ（専攻単位）'!A:A,E114,'1.経年データ（専攻単位）'!O:O)</f>
        <v>1</v>
      </c>
      <c r="F158" s="290">
        <f ca="1">SUMIF('1.経年データ（専攻単位）'!A:A,F114,'1.経年データ（専攻単位）'!O:O)</f>
        <v>1</v>
      </c>
      <c r="G158" s="290">
        <f ca="1">SUMIF('1.経年データ（専攻単位）'!A:A,G114,'1.経年データ（専攻単位）'!O:O)</f>
        <v>2</v>
      </c>
      <c r="H158" s="290">
        <f ca="1">SUMIF('1.経年データ（専攻単位）'!A:A,H114,'1.経年データ（専攻単位）'!O:O)</f>
        <v>3</v>
      </c>
      <c r="I158" s="274">
        <f ca="1">AVERAGE(D158:H158)</f>
        <v>1.75</v>
      </c>
      <c r="J158" s="275">
        <f ca="1">I158*0.97</f>
        <v>1.6975</v>
      </c>
      <c r="K158" s="275">
        <f ca="1">I158*1.03</f>
        <v>1.8025</v>
      </c>
      <c r="L158" s="276" t="str">
        <f ca="1">IF(AND(D158&gt;I158*0.97,D158&lt;I158*1.03),"○","×")</f>
        <v>×</v>
      </c>
      <c r="M158" s="276" t="str">
        <f ca="1">IF(AND(E158&gt;I158*0.97,E158&lt;I158*1.03),"○","×")</f>
        <v>×</v>
      </c>
      <c r="N158" s="276" t="str">
        <f ca="1">IF(AND(F158&gt;I158*0.97,F158&lt;I158*1.03),"○","×")</f>
        <v>×</v>
      </c>
      <c r="O158" s="276" t="str">
        <f ca="1">IF(AND(G158&gt;I158*0.97,G158&lt;I158*1.03),"○","×")</f>
        <v>×</v>
      </c>
      <c r="P158" s="276" t="str">
        <f ca="1">IF(AND(H158&gt;I158*0.97,H158&lt;I158*1.03),"○","×")</f>
        <v>×</v>
      </c>
      <c r="Q158" s="154" t="str">
        <f ca="1">IF(COUNTIF(L158:P158,"○")=5,"同程度","―")</f>
        <v>―</v>
      </c>
      <c r="R158" s="148" t="str">
        <f t="shared" ca="1" si="21"/>
        <v>↑</v>
      </c>
      <c r="S158" s="119" t="str">
        <f t="shared" ca="1" si="21"/>
        <v>－</v>
      </c>
      <c r="T158" s="119" t="str">
        <f t="shared" ca="1" si="21"/>
        <v>↑</v>
      </c>
      <c r="U158" s="119" t="str">
        <f t="shared" ca="1" si="21"/>
        <v>↑</v>
      </c>
      <c r="V158" s="119" t="str">
        <f ca="1">R158&amp;S158&amp;T158&amp;U158</f>
        <v>↑－↑↑</v>
      </c>
      <c r="W158" s="158" t="str" cm="1">
        <f t="array" aca="1" ref="W158" ca="1">INDEX($AL$2:$AL$82,MATCH(V158,$AK$2:$AK$82,0),0)</f>
        <v>増加傾向⤴</v>
      </c>
      <c r="X158" s="156" t="str">
        <f ca="1">IF(F158-D158&gt;0,"↑",IF(F158-D158&lt;0,"↓","－"))</f>
        <v>↑</v>
      </c>
      <c r="Y158" s="157" t="str">
        <f ca="1">IF(V158="↓↑↓↓",IF(X158="↓","減少傾向","×"),"判定外")</f>
        <v>判定外</v>
      </c>
      <c r="Z158" s="158" t="str">
        <f ca="1">IF(V158="↑↓↑↑",IF(X158="↑","増加傾向","×"),"判定外")</f>
        <v>判定外</v>
      </c>
      <c r="AA158" s="159" t="str">
        <f ca="1">IF(G158-E158&gt;0,"↑",IF(G158-E158&lt;0,"↓","－"))</f>
        <v>↑</v>
      </c>
      <c r="AB158" s="157" t="str">
        <f ca="1">IF(V158="↓↓↑↓",IF(AA158="↓","減少傾向","×"),"判定外")</f>
        <v>判定外</v>
      </c>
      <c r="AC158" s="158" t="str">
        <f ca="1">IF(V158="↑↑↓↑",IF(AA158="↑","増加傾向","×"),"判定外")</f>
        <v>判定外</v>
      </c>
      <c r="AD158" s="160"/>
      <c r="AE158" s="197"/>
    </row>
    <row r="159" spans="2:31" x14ac:dyDescent="0.15">
      <c r="B159" s="195"/>
      <c r="C159" s="153" t="s">
        <v>344</v>
      </c>
      <c r="D159" s="261"/>
      <c r="E159" s="261">
        <f ca="1">SUM(E157:E158)</f>
        <v>3</v>
      </c>
      <c r="F159" s="261">
        <f ca="1">SUM(F157:F158)</f>
        <v>5</v>
      </c>
      <c r="G159" s="261">
        <f ca="1">SUM(G157:G158)</f>
        <v>5</v>
      </c>
      <c r="H159" s="261">
        <f ca="1">SUM(H157:H158)</f>
        <v>7</v>
      </c>
      <c r="I159" s="274">
        <f ca="1">AVERAGE(D159:H159)</f>
        <v>5</v>
      </c>
      <c r="J159" s="275">
        <f ca="1">I159*0.97</f>
        <v>4.8499999999999996</v>
      </c>
      <c r="K159" s="275">
        <f ca="1">I159*1.03</f>
        <v>5.15</v>
      </c>
      <c r="L159" s="276" t="str">
        <f ca="1">IF(AND(D159&gt;I159*0.97,D159&lt;I159*1.03),"○","×")</f>
        <v>×</v>
      </c>
      <c r="M159" s="276" t="str">
        <f ca="1">IF(AND(E159&gt;I159*0.97,E159&lt;I159*1.03),"○","×")</f>
        <v>×</v>
      </c>
      <c r="N159" s="276" t="str">
        <f ca="1">IF(AND(F159&gt;I159*0.97,F159&lt;I159*1.03),"○","×")</f>
        <v>○</v>
      </c>
      <c r="O159" s="276" t="str">
        <f ca="1">IF(AND(G159&gt;I159*0.97,G159&lt;I159*1.03),"○","×")</f>
        <v>○</v>
      </c>
      <c r="P159" s="276" t="str">
        <f ca="1">IF(AND(H159&gt;I159*0.97,H159&lt;I159*1.03),"○","×")</f>
        <v>×</v>
      </c>
      <c r="Q159" s="154" t="str">
        <f ca="1">IF(COUNTIF(L159:P159,"○")=5,"同程度","―")</f>
        <v>―</v>
      </c>
      <c r="R159" s="148" t="str">
        <f t="shared" ca="1" si="21"/>
        <v>↑</v>
      </c>
      <c r="S159" s="119" t="str">
        <f t="shared" ca="1" si="21"/>
        <v>↑</v>
      </c>
      <c r="T159" s="119" t="str">
        <f t="shared" ca="1" si="21"/>
        <v>－</v>
      </c>
      <c r="U159" s="119" t="str">
        <f t="shared" ca="1" si="21"/>
        <v>↑</v>
      </c>
      <c r="V159" s="119" t="str">
        <f ca="1">R159&amp;S159&amp;T159&amp;U159</f>
        <v>↑↑－↑</v>
      </c>
      <c r="W159" s="158" t="str" cm="1">
        <f t="array" aca="1" ref="W159" ca="1">INDEX($AL$2:$AL$82,MATCH(V159,$AK$2:$AK$82,0),0)</f>
        <v>増加傾向⤴</v>
      </c>
      <c r="X159" s="156" t="str">
        <f ca="1">IF(F159-D159&gt;0,"↑",IF(F159-D159&lt;0,"↓","－"))</f>
        <v>↑</v>
      </c>
      <c r="Y159" s="157" t="str">
        <f ca="1">IF(V159="↓↑↓↓",IF(X159="↓","減少傾向","×"),"判定外")</f>
        <v>判定外</v>
      </c>
      <c r="Z159" s="158" t="str">
        <f ca="1">IF(V159="↑↓↑↑",IF(X159="↑","増加傾向","×"),"判定外")</f>
        <v>判定外</v>
      </c>
      <c r="AA159" s="159" t="str">
        <f ca="1">IF(G159-E159&gt;0,"↑",IF(G159-E159&lt;0,"↓","－"))</f>
        <v>↑</v>
      </c>
      <c r="AB159" s="157" t="str">
        <f ca="1">IF(V159="↓↓↑↓",IF(AA159="↓","減少傾向","×"),"判定外")</f>
        <v>判定外</v>
      </c>
      <c r="AC159" s="158" t="str">
        <f ca="1">IF(V159="↑↑↓↑",IF(AA159="↑","増加傾向","×"),"判定外")</f>
        <v>判定外</v>
      </c>
      <c r="AD159" s="161" t="s">
        <v>349</v>
      </c>
      <c r="AE159" s="197"/>
    </row>
    <row r="160" spans="2:31" ht="27.75" thickBot="1" x14ac:dyDescent="0.2">
      <c r="B160" s="195"/>
      <c r="C160" s="187" t="s">
        <v>346</v>
      </c>
      <c r="D160" s="162"/>
      <c r="E160" s="162">
        <f ca="1">ROUND(E158/E159,3)</f>
        <v>0.33300000000000002</v>
      </c>
      <c r="F160" s="162">
        <f ca="1">ROUND(F158/F159,3)</f>
        <v>0.2</v>
      </c>
      <c r="G160" s="162">
        <f ca="1">ROUND(G158/G159,3)</f>
        <v>0.4</v>
      </c>
      <c r="H160" s="162">
        <f ca="1">ROUND(H158/H159,3)</f>
        <v>0.42899999999999999</v>
      </c>
      <c r="I160" s="163">
        <f ca="1">AVERAGE(D160:H160)</f>
        <v>0.34050000000000002</v>
      </c>
      <c r="J160" s="164">
        <f ca="1">I160-0.03</f>
        <v>0.3105</v>
      </c>
      <c r="K160" s="164">
        <f ca="1">I160+0.03</f>
        <v>0.37050000000000005</v>
      </c>
      <c r="L160" s="277" t="str">
        <f ca="1">IF(AND(D160&gt;I160-0.03,D160&lt;I160+0.03),"○","×")</f>
        <v>×</v>
      </c>
      <c r="M160" s="277" t="str">
        <f ca="1">IF(AND(E160&gt;I160-0.03,E160&lt;I160+0.03),"○","×")</f>
        <v>○</v>
      </c>
      <c r="N160" s="277" t="str">
        <f ca="1">IF(AND(F160&gt;I160-0.03,F160&lt;I160+0.03),"○","×")</f>
        <v>×</v>
      </c>
      <c r="O160" s="277" t="str">
        <f ca="1">IF(AND(G160&gt;I160-0.03,G160&lt;I160+0.03),"○","×")</f>
        <v>×</v>
      </c>
      <c r="P160" s="277" t="str">
        <f ca="1">IF(AND(H160&gt;I160-0.03,H160&lt;I160+0.03),"○","×")</f>
        <v>×</v>
      </c>
      <c r="Q160" s="165" t="str">
        <f ca="1">IF(COUNTIF(L160:P160,"○")=5,"同程度","―")</f>
        <v>―</v>
      </c>
      <c r="R160" s="166" t="str">
        <f t="shared" ca="1" si="21"/>
        <v>↑</v>
      </c>
      <c r="S160" s="133" t="str">
        <f t="shared" ca="1" si="21"/>
        <v>↓</v>
      </c>
      <c r="T160" s="133" t="str">
        <f t="shared" ca="1" si="21"/>
        <v>↑</v>
      </c>
      <c r="U160" s="133" t="str">
        <f t="shared" ca="1" si="21"/>
        <v>↑</v>
      </c>
      <c r="V160" s="133" t="str">
        <f ca="1">R160&amp;S160&amp;T160&amp;U160</f>
        <v>↑↓↑↑</v>
      </c>
      <c r="W160" s="170" t="str" cm="1">
        <f t="array" aca="1" ref="W160" ca="1">INDEX($AL$2:$AL$82,MATCH(V160,$AK$2:$AK$82,0),0)</f>
        <v>年度により増減</v>
      </c>
      <c r="X160" s="168" t="str">
        <f ca="1">IF(F160-D160&gt;0,"↑",IF(F160-D160&lt;0,"↓","－"))</f>
        <v>↑</v>
      </c>
      <c r="Y160" s="169" t="str">
        <f ca="1">IF(V160="↓↑↓↓",IF(X160="↓","減少傾向","×"),"判定外")</f>
        <v>判定外</v>
      </c>
      <c r="Z160" s="170" t="str">
        <f ca="1">IF(V160="↑↓↑↑",IF(X160="↑","増加傾向","×"),"判定外")</f>
        <v>増加傾向</v>
      </c>
      <c r="AA160" s="171" t="str">
        <f ca="1">IF(G160-E160&gt;0,"↑",IF(G160-E160&lt;0,"↓","－"))</f>
        <v>↑</v>
      </c>
      <c r="AB160" s="169" t="str">
        <f ca="1">IF(V160="↓↓↑↓",IF(AA160="↓","減少傾向","×"),"判定外")</f>
        <v>判定外</v>
      </c>
      <c r="AC160" s="170" t="str">
        <f ca="1">IF(V160="↑↑↓↑",IF(AA160="↑","増加傾向","×"),"判定外")</f>
        <v>判定外</v>
      </c>
      <c r="AD160" s="172" t="s">
        <v>349</v>
      </c>
      <c r="AE160" s="197"/>
    </row>
    <row r="161" spans="2:31" ht="14.25" thickBot="1" x14ac:dyDescent="0.2">
      <c r="B161" s="202"/>
      <c r="C161" s="203"/>
      <c r="D161" s="297"/>
      <c r="E161" s="297"/>
      <c r="F161" s="297"/>
      <c r="G161" s="297"/>
      <c r="H161" s="297"/>
      <c r="I161" s="298"/>
      <c r="J161" s="298"/>
      <c r="K161" s="298"/>
      <c r="L161" s="299"/>
      <c r="M161" s="299"/>
      <c r="N161" s="299"/>
      <c r="O161" s="299"/>
      <c r="P161" s="299"/>
      <c r="Q161" s="205"/>
      <c r="R161" s="205"/>
      <c r="S161" s="205"/>
      <c r="T161" s="205"/>
      <c r="U161" s="205"/>
      <c r="V161" s="205"/>
      <c r="W161" s="204"/>
      <c r="X161" s="205"/>
      <c r="Y161" s="204"/>
      <c r="Z161" s="204"/>
      <c r="AA161" s="205"/>
      <c r="AB161" s="204"/>
      <c r="AC161" s="204"/>
      <c r="AD161" s="206"/>
      <c r="AE161" s="207"/>
    </row>
    <row r="162" spans="2:31" ht="14.25" thickBot="1" x14ac:dyDescent="0.2">
      <c r="D162" s="4"/>
      <c r="E162" s="4"/>
      <c r="F162" s="4"/>
      <c r="G162" s="4"/>
      <c r="H162" s="4"/>
      <c r="I162" s="285"/>
      <c r="J162" s="285"/>
      <c r="K162" s="285"/>
      <c r="L162" s="286"/>
      <c r="M162" s="286"/>
      <c r="N162" s="286"/>
      <c r="O162" s="286"/>
      <c r="P162" s="286"/>
    </row>
    <row r="163" spans="2:31" ht="14.25" thickBot="1" x14ac:dyDescent="0.2">
      <c r="B163" s="211" t="s">
        <v>490</v>
      </c>
      <c r="C163" s="212"/>
      <c r="D163" s="300"/>
      <c r="E163" s="300"/>
      <c r="F163" s="300"/>
      <c r="G163" s="300"/>
      <c r="H163" s="300"/>
      <c r="I163" s="301"/>
      <c r="J163" s="301"/>
      <c r="K163" s="301"/>
      <c r="L163" s="302"/>
      <c r="M163" s="302"/>
      <c r="N163" s="302"/>
      <c r="O163" s="302"/>
      <c r="P163" s="302"/>
      <c r="Q163" s="214"/>
      <c r="R163" s="214"/>
      <c r="S163" s="214"/>
      <c r="T163" s="214"/>
      <c r="U163" s="214"/>
      <c r="V163" s="214"/>
      <c r="W163" s="213"/>
      <c r="X163" s="214"/>
      <c r="Y163" s="213"/>
      <c r="Z163" s="213"/>
      <c r="AA163" s="214"/>
      <c r="AB163" s="213"/>
      <c r="AC163" s="213"/>
      <c r="AD163" s="215"/>
      <c r="AE163" s="216"/>
    </row>
    <row r="164" spans="2:31" x14ac:dyDescent="0.15">
      <c r="B164" s="217"/>
      <c r="C164" s="218"/>
      <c r="D164" s="303"/>
      <c r="E164" s="303"/>
      <c r="F164" s="303"/>
      <c r="G164" s="303"/>
      <c r="H164" s="303"/>
      <c r="I164" s="343" t="s">
        <v>368</v>
      </c>
      <c r="J164" s="344"/>
      <c r="K164" s="344"/>
      <c r="L164" s="345"/>
      <c r="M164" s="345"/>
      <c r="N164" s="345"/>
      <c r="O164" s="345"/>
      <c r="P164" s="345"/>
      <c r="Q164" s="346" t="s">
        <v>366</v>
      </c>
      <c r="R164" s="348" t="s">
        <v>369</v>
      </c>
      <c r="S164" s="349"/>
      <c r="T164" s="349"/>
      <c r="U164" s="349"/>
      <c r="V164" s="350" t="s">
        <v>367</v>
      </c>
      <c r="W164" s="351"/>
      <c r="X164" s="337" t="s">
        <v>468</v>
      </c>
      <c r="Y164" s="341" t="s">
        <v>472</v>
      </c>
      <c r="Z164" s="342"/>
      <c r="AA164" s="339" t="s">
        <v>469</v>
      </c>
      <c r="AB164" s="341" t="s">
        <v>473</v>
      </c>
      <c r="AC164" s="342"/>
      <c r="AD164" s="360" t="s">
        <v>456</v>
      </c>
      <c r="AE164" s="219"/>
    </row>
    <row r="165" spans="2:31" x14ac:dyDescent="0.15">
      <c r="B165" s="217"/>
      <c r="C165" s="147" t="s">
        <v>14</v>
      </c>
      <c r="D165" s="271" t="str" cm="1">
        <f t="array" aca="1" ref="D165" ca="1">"R"&amp;RIGHT(CELL("filename",'1-3.2019'!A1),4)-2018</f>
        <v>R1</v>
      </c>
      <c r="E165" s="271" t="str" cm="1">
        <f t="array" aca="1" ref="E165" ca="1">"R"&amp;RIGHT(CELL("filename",'1-3.2020'!A1),4)-2018</f>
        <v>R2</v>
      </c>
      <c r="F165" s="271" t="str" cm="1">
        <f t="array" aca="1" ref="F165" ca="1">"R"&amp;RIGHT(CELL("filename",'1-3.2021'!B52),4)-2018</f>
        <v>R3</v>
      </c>
      <c r="G165" s="271" t="str" cm="1">
        <f t="array" aca="1" ref="G165" ca="1">"R"&amp;RIGHT(CELL("filename",'1-3.2022'!C52),4)-2018</f>
        <v>R4</v>
      </c>
      <c r="H165" s="271" t="str" cm="1">
        <f t="array" aca="1" ref="H165" ca="1">"R"&amp;RIGHT(CELL("filename",'1-3.2023'!D52),4)-2018</f>
        <v>R5</v>
      </c>
      <c r="I165" s="272" t="s">
        <v>365</v>
      </c>
      <c r="J165" s="273">
        <v>-0.03</v>
      </c>
      <c r="K165" s="273">
        <v>0.03</v>
      </c>
      <c r="L165" s="269" t="str">
        <f ca="1">Q1</f>
        <v>R1</v>
      </c>
      <c r="M165" s="269" t="str">
        <f ca="1">R1</f>
        <v>R2</v>
      </c>
      <c r="N165" s="269" t="str">
        <f ca="1">S1</f>
        <v>R3</v>
      </c>
      <c r="O165" s="269" t="str">
        <f ca="1">T1</f>
        <v>R4</v>
      </c>
      <c r="P165" s="269" t="str">
        <f ca="1">U1</f>
        <v>R5</v>
      </c>
      <c r="Q165" s="347"/>
      <c r="R165" s="148" t="s">
        <v>462</v>
      </c>
      <c r="S165" s="119" t="s">
        <v>463</v>
      </c>
      <c r="T165" s="119" t="s">
        <v>464</v>
      </c>
      <c r="U165" s="119" t="s">
        <v>465</v>
      </c>
      <c r="V165" s="352"/>
      <c r="W165" s="353"/>
      <c r="X165" s="338"/>
      <c r="Y165" s="149" t="s">
        <v>474</v>
      </c>
      <c r="Z165" s="150" t="s">
        <v>475</v>
      </c>
      <c r="AA165" s="340"/>
      <c r="AB165" s="151" t="s">
        <v>476</v>
      </c>
      <c r="AC165" s="152" t="s">
        <v>477</v>
      </c>
      <c r="AD165" s="361"/>
      <c r="AE165" s="219"/>
    </row>
    <row r="166" spans="2:31" x14ac:dyDescent="0.15">
      <c r="B166" s="217"/>
      <c r="C166" s="153" t="s">
        <v>283</v>
      </c>
      <c r="D166" s="261" cm="1">
        <f t="array" ref="D166">INDEX('1-3.2019'!D:D,MATCH("F139110110504",'1-3.2019'!A:A,0),0)</f>
        <v>125</v>
      </c>
      <c r="E166" s="261" cm="1">
        <f t="array" ref="E166">INDEX('1-3.2020'!D:D,MATCH("F139110110504",'1-3.2020'!A:A,0),0)</f>
        <v>114</v>
      </c>
      <c r="F166" s="261" cm="1">
        <f t="array" ref="F166">INDEX('1-3.2021'!D:D,MATCH("F139110110504",'1-3.2021'!A:A,0),0)</f>
        <v>112</v>
      </c>
      <c r="G166" s="261" cm="1">
        <f t="array" ref="G166">INDEX('1-3.2022'!D:D,MATCH("F139110110504",'1-3.2022'!A:A,0),0)</f>
        <v>110</v>
      </c>
      <c r="H166" s="261" cm="1">
        <f t="array" ref="H166">INDEX('1-3.2023'!D:D,MATCH("F139110110504",'1-3.2023'!A:A,0),0)</f>
        <v>106</v>
      </c>
      <c r="I166" s="274">
        <f>AVERAGE(D166:H166)</f>
        <v>113.4</v>
      </c>
      <c r="J166" s="275">
        <f>I166*0.97</f>
        <v>109.998</v>
      </c>
      <c r="K166" s="275">
        <f>I166*1.03</f>
        <v>116.80200000000001</v>
      </c>
      <c r="L166" s="276" t="str">
        <f>IF(AND(D166&gt;I166*0.97,D166&lt;I166*1.03),"○","×")</f>
        <v>×</v>
      </c>
      <c r="M166" s="276" t="str">
        <f>IF(AND(E166&gt;I166*0.97,E166&lt;I166*1.03),"○","×")</f>
        <v>○</v>
      </c>
      <c r="N166" s="276" t="str">
        <f>IF(AND(F166&gt;I166*0.97,F166&lt;I166*1.03),"○","×")</f>
        <v>○</v>
      </c>
      <c r="O166" s="276" t="str">
        <f>IF(AND(G166&gt;I166*0.97,G166&lt;I166*1.03),"○","×")</f>
        <v>○</v>
      </c>
      <c r="P166" s="276" t="str">
        <f>IF(AND(H166&gt;I166*0.97,H166&lt;I166*1.03),"○","×")</f>
        <v>×</v>
      </c>
      <c r="Q166" s="154" t="str">
        <f>IF(COUNTIF(L166:P166,"○")=5,"同程度","―")</f>
        <v>―</v>
      </c>
      <c r="R166" s="148" t="str">
        <f t="shared" ref="R166:U169" si="22">IF(E166-D166&gt;0,"↑",IF(E166-D166&lt;0,"↓","－"))</f>
        <v>↓</v>
      </c>
      <c r="S166" s="119" t="str">
        <f t="shared" si="22"/>
        <v>↓</v>
      </c>
      <c r="T166" s="119" t="str">
        <f t="shared" si="22"/>
        <v>↓</v>
      </c>
      <c r="U166" s="119" t="str">
        <f t="shared" si="22"/>
        <v>↓</v>
      </c>
      <c r="V166" s="119" t="str">
        <f>R166&amp;S166&amp;T166&amp;U166</f>
        <v>↓↓↓↓</v>
      </c>
      <c r="W166" s="158" t="str" cm="1">
        <f t="array" ref="W166">INDEX($AL$2:$AL$82,MATCH(V166,$AK$2:$AK$82,0),0)</f>
        <v>減少傾向⤵</v>
      </c>
      <c r="X166" s="156" t="str">
        <f>IF(F166-D166&gt;0,"↑",IF(F166-D166&lt;0,"↓","－"))</f>
        <v>↓</v>
      </c>
      <c r="Y166" s="157" t="str">
        <f>IF(V166="↓↑↓↓",IF(X166="↓","減少傾向","×"),"判定外")</f>
        <v>判定外</v>
      </c>
      <c r="Z166" s="158" t="str">
        <f>IF(V166="↑↓↑↑",IF(X166="↑","増加傾向","×"),"判定外")</f>
        <v>判定外</v>
      </c>
      <c r="AA166" s="159" t="str">
        <f>IF(G166-E166&gt;0,"↑",IF(G166-E166&lt;0,"↓","－"))</f>
        <v>↓</v>
      </c>
      <c r="AB166" s="157" t="str">
        <f>IF(V166="↓↓↑↓",IF(AA166="↓","減少傾向","×"),"判定外")</f>
        <v>判定外</v>
      </c>
      <c r="AC166" s="158" t="str">
        <f>IF(V166="↑↑↓↑",IF(AA166="↑","増加傾向","×"),"判定外")</f>
        <v>判定外</v>
      </c>
      <c r="AD166" s="160"/>
      <c r="AE166" s="219"/>
    </row>
    <row r="167" spans="2:31" x14ac:dyDescent="0.15">
      <c r="B167" s="217"/>
      <c r="C167" s="153" t="s">
        <v>284</v>
      </c>
      <c r="D167" s="40" cm="1">
        <f t="array" ref="D167">INDEX('1-3.2019'!E:E,MATCH("F139110110504",'1-3.2019'!A:A,0),0)</f>
        <v>55</v>
      </c>
      <c r="E167" s="40" cm="1">
        <f t="array" ref="E167">INDEX('1-3.2020'!E:E,MATCH("F139110110504",'1-3.2020'!A:A,0),0)</f>
        <v>57</v>
      </c>
      <c r="F167" s="40" cm="1">
        <f t="array" ref="F167">INDEX('1-3.2021'!E:E,MATCH("F139110110504",'1-3.2021'!A:A,0),0)</f>
        <v>54</v>
      </c>
      <c r="G167" s="40" cm="1">
        <f t="array" ref="G167">INDEX('1-3.2022'!E:E,MATCH("F139110110504",'1-3.2022'!A:A,0),0)</f>
        <v>52</v>
      </c>
      <c r="H167" s="40" cm="1">
        <f t="array" ref="H167">INDEX('1-3.2023'!E:E,MATCH("F139110110504",'1-3.2023'!A:A,0),0)</f>
        <v>56</v>
      </c>
      <c r="I167" s="274">
        <f>AVERAGE(D167:H167)</f>
        <v>54.8</v>
      </c>
      <c r="J167" s="275">
        <f>I167*0.97</f>
        <v>53.155999999999999</v>
      </c>
      <c r="K167" s="275">
        <f>I167*1.03</f>
        <v>56.443999999999996</v>
      </c>
      <c r="L167" s="276" t="str">
        <f>IF(AND(D167&gt;I167*0.97,D167&lt;I167*1.03),"○","×")</f>
        <v>○</v>
      </c>
      <c r="M167" s="276" t="str">
        <f>IF(AND(E167&gt;I167*0.97,E167&lt;I167*1.03),"○","×")</f>
        <v>×</v>
      </c>
      <c r="N167" s="276" t="str">
        <f>IF(AND(F167&gt;I167*0.97,F167&lt;I167*1.03),"○","×")</f>
        <v>○</v>
      </c>
      <c r="O167" s="276" t="str">
        <f>IF(AND(G167&gt;I167*0.97,G167&lt;I167*1.03),"○","×")</f>
        <v>×</v>
      </c>
      <c r="P167" s="276" t="str">
        <f>IF(AND(H167&gt;I167*0.97,H167&lt;I167*1.03),"○","×")</f>
        <v>○</v>
      </c>
      <c r="Q167" s="154" t="str">
        <f>IF(COUNTIF(L167:P167,"○")=5,"同程度","―")</f>
        <v>―</v>
      </c>
      <c r="R167" s="148" t="str">
        <f t="shared" si="22"/>
        <v>↑</v>
      </c>
      <c r="S167" s="119" t="str">
        <f t="shared" si="22"/>
        <v>↓</v>
      </c>
      <c r="T167" s="119" t="str">
        <f t="shared" si="22"/>
        <v>↓</v>
      </c>
      <c r="U167" s="119" t="str">
        <f t="shared" si="22"/>
        <v>↑</v>
      </c>
      <c r="V167" s="119" t="str">
        <f>R167&amp;S167&amp;T167&amp;U167</f>
        <v>↑↓↓↑</v>
      </c>
      <c r="W167" s="158" t="str" cm="1">
        <f t="array" ref="W167">INDEX($AL$2:$AL$82,MATCH(V167,$AK$2:$AK$82,0),0)</f>
        <v>年度により増減</v>
      </c>
      <c r="X167" s="156" t="str">
        <f>IF(F167-D167&gt;0,"↑",IF(F167-D167&lt;0,"↓","－"))</f>
        <v>↓</v>
      </c>
      <c r="Y167" s="157" t="str">
        <f>IF(V167="↓↑↓↓",IF(X167="↓","減少傾向","×"),"判定外")</f>
        <v>判定外</v>
      </c>
      <c r="Z167" s="158" t="str">
        <f>IF(V167="↑↓↑↑",IF(X167="↑","増加傾向","×"),"判定外")</f>
        <v>判定外</v>
      </c>
      <c r="AA167" s="159" t="str">
        <f>IF(G167-E167&gt;0,"↑",IF(G167-E167&lt;0,"↓","－"))</f>
        <v>↓</v>
      </c>
      <c r="AB167" s="157" t="str">
        <f>IF(V167="↓↓↑↓",IF(AA167="↓","減少傾向","×"),"判定外")</f>
        <v>判定外</v>
      </c>
      <c r="AC167" s="158" t="str">
        <f>IF(V167="↑↑↓↑",IF(AA167="↑","増加傾向","×"),"判定外")</f>
        <v>判定外</v>
      </c>
      <c r="AD167" s="160"/>
      <c r="AE167" s="219"/>
    </row>
    <row r="168" spans="2:31" x14ac:dyDescent="0.15">
      <c r="B168" s="217"/>
      <c r="C168" s="153" t="s">
        <v>344</v>
      </c>
      <c r="D168" s="261">
        <f>SUM(D166:D167)</f>
        <v>180</v>
      </c>
      <c r="E168" s="261">
        <f>SUM(E166:E167)</f>
        <v>171</v>
      </c>
      <c r="F168" s="261">
        <f>SUM(F166:F167)</f>
        <v>166</v>
      </c>
      <c r="G168" s="261">
        <f>SUM(G166:G167)</f>
        <v>162</v>
      </c>
      <c r="H168" s="261">
        <f>SUM(H166:H167)</f>
        <v>162</v>
      </c>
      <c r="I168" s="274">
        <f>AVERAGE(D168:H168)</f>
        <v>168.2</v>
      </c>
      <c r="J168" s="275">
        <f>I168*0.97</f>
        <v>163.154</v>
      </c>
      <c r="K168" s="275">
        <f>I168*1.03</f>
        <v>173.24599999999998</v>
      </c>
      <c r="L168" s="276" t="str">
        <f>IF(AND(D168&gt;I168*0.97,D168&lt;I168*1.03),"○","×")</f>
        <v>×</v>
      </c>
      <c r="M168" s="276" t="str">
        <f>IF(AND(E168&gt;I168*0.97,E168&lt;I168*1.03),"○","×")</f>
        <v>○</v>
      </c>
      <c r="N168" s="276" t="str">
        <f>IF(AND(F168&gt;I168*0.97,F168&lt;I168*1.03),"○","×")</f>
        <v>○</v>
      </c>
      <c r="O168" s="276" t="str">
        <f>IF(AND(G168&gt;I168*0.97,G168&lt;I168*1.03),"○","×")</f>
        <v>×</v>
      </c>
      <c r="P168" s="276" t="str">
        <f>IF(AND(H168&gt;I168*0.97,H168&lt;I168*1.03),"○","×")</f>
        <v>×</v>
      </c>
      <c r="Q168" s="154" t="str">
        <f>IF(COUNTIF(L168:P168,"○")=5,"同程度","―")</f>
        <v>―</v>
      </c>
      <c r="R168" s="148" t="str">
        <f t="shared" si="22"/>
        <v>↓</v>
      </c>
      <c r="S168" s="119" t="str">
        <f t="shared" si="22"/>
        <v>↓</v>
      </c>
      <c r="T168" s="119" t="str">
        <f t="shared" si="22"/>
        <v>↓</v>
      </c>
      <c r="U168" s="119" t="str">
        <f t="shared" si="22"/>
        <v>－</v>
      </c>
      <c r="V168" s="119" t="str">
        <f>R168&amp;S168&amp;T168&amp;U168</f>
        <v>↓↓↓－</v>
      </c>
      <c r="W168" s="158" t="str" cm="1">
        <f t="array" ref="W168">INDEX($AL$2:$AL$82,MATCH(V168,$AK$2:$AK$82,0),0)</f>
        <v>減少傾向⤵</v>
      </c>
      <c r="X168" s="156" t="str">
        <f>IF(F168-D168&gt;0,"↑",IF(F168-D168&lt;0,"↓","－"))</f>
        <v>↓</v>
      </c>
      <c r="Y168" s="157" t="str">
        <f>IF(V168="↓↑↓↓",IF(X168="↓","減少傾向","×"),"判定外")</f>
        <v>判定外</v>
      </c>
      <c r="Z168" s="158" t="str">
        <f>IF(V168="↑↓↑↑",IF(X168="↑","増加傾向","×"),"判定外")</f>
        <v>判定外</v>
      </c>
      <c r="AA168" s="159" t="str">
        <f>IF(G168-E168&gt;0,"↑",IF(G168-E168&lt;0,"↓","－"))</f>
        <v>↓</v>
      </c>
      <c r="AB168" s="157" t="str">
        <f>IF(V168="↓↓↑↓",IF(AA168="↓","減少傾向","×"),"判定外")</f>
        <v>判定外</v>
      </c>
      <c r="AC168" s="158" t="str">
        <f>IF(V168="↑↑↓↑",IF(AA168="↑","増加傾向","×"),"判定外")</f>
        <v>判定外</v>
      </c>
      <c r="AD168" s="161" t="s">
        <v>287</v>
      </c>
      <c r="AE168" s="219"/>
    </row>
    <row r="169" spans="2:31" ht="14.25" thickBot="1" x14ac:dyDescent="0.2">
      <c r="B169" s="217"/>
      <c r="C169" s="153" t="s">
        <v>345</v>
      </c>
      <c r="D169" s="162">
        <f>ROUND(D167/D168,3)</f>
        <v>0.30599999999999999</v>
      </c>
      <c r="E169" s="162">
        <f>ROUND(E167/E168,3)</f>
        <v>0.33300000000000002</v>
      </c>
      <c r="F169" s="162">
        <f>ROUND(F167/F168,3)</f>
        <v>0.32500000000000001</v>
      </c>
      <c r="G169" s="162">
        <f>ROUND(G167/G168,3)</f>
        <v>0.32100000000000001</v>
      </c>
      <c r="H169" s="162">
        <f>ROUND(H167/H168,3)</f>
        <v>0.34599999999999997</v>
      </c>
      <c r="I169" s="163">
        <f>AVERAGE(D169:H169)</f>
        <v>0.32619999999999993</v>
      </c>
      <c r="J169" s="164">
        <f>I169-0.03</f>
        <v>0.29619999999999991</v>
      </c>
      <c r="K169" s="164">
        <f>I169+0.03</f>
        <v>0.35619999999999996</v>
      </c>
      <c r="L169" s="277" t="str">
        <f>IF(AND(D169&gt;I169-0.03,D169&lt;I169+0.03),"○","×")</f>
        <v>○</v>
      </c>
      <c r="M169" s="277" t="str">
        <f>IF(AND(E169&gt;I169-0.03,E169&lt;I169+0.03),"○","×")</f>
        <v>○</v>
      </c>
      <c r="N169" s="277" t="str">
        <f>IF(AND(F169&gt;I169-0.03,F169&lt;I169+0.03),"○","×")</f>
        <v>○</v>
      </c>
      <c r="O169" s="277" t="str">
        <f>IF(AND(G169&gt;I169-0.03,G169&lt;I169+0.03),"○","×")</f>
        <v>○</v>
      </c>
      <c r="P169" s="277" t="str">
        <f>IF(AND(H169&gt;I169-0.03,H169&lt;I169+0.03),"○","×")</f>
        <v>○</v>
      </c>
      <c r="Q169" s="165" t="str">
        <f>IF(COUNTIF(L169:P169,"○")=5,"同程度","―")</f>
        <v>同程度</v>
      </c>
      <c r="R169" s="166" t="str">
        <f t="shared" si="22"/>
        <v>↑</v>
      </c>
      <c r="S169" s="133" t="str">
        <f t="shared" si="22"/>
        <v>↓</v>
      </c>
      <c r="T169" s="133" t="str">
        <f t="shared" si="22"/>
        <v>↓</v>
      </c>
      <c r="U169" s="133" t="str">
        <f t="shared" si="22"/>
        <v>↑</v>
      </c>
      <c r="V169" s="133" t="str">
        <f>R169&amp;S169&amp;T169&amp;U169</f>
        <v>↑↓↓↑</v>
      </c>
      <c r="W169" s="170" t="str" cm="1">
        <f t="array" ref="W169">INDEX($AL$2:$AL$82,MATCH(V169,$AK$2:$AK$82,0),0)</f>
        <v>年度により増減</v>
      </c>
      <c r="X169" s="168" t="str">
        <f>IF(F169-D169&gt;0,"↑",IF(F169-D169&lt;0,"↓","－"))</f>
        <v>↑</v>
      </c>
      <c r="Y169" s="169" t="str">
        <f>IF(V169="↓↑↓↓",IF(X169="↓","減少傾向","×"),"判定外")</f>
        <v>判定外</v>
      </c>
      <c r="Z169" s="170" t="str">
        <f>IF(V169="↑↓↑↑",IF(X169="↑","増加傾向","×"),"判定外")</f>
        <v>判定外</v>
      </c>
      <c r="AA169" s="171" t="str">
        <f>IF(G169-E169&gt;0,"↑",IF(G169-E169&lt;0,"↓","－"))</f>
        <v>↓</v>
      </c>
      <c r="AB169" s="169" t="str">
        <f>IF(V169="↓↓↑↓",IF(AA169="↓","減少傾向","×"),"判定外")</f>
        <v>判定外</v>
      </c>
      <c r="AC169" s="170" t="str">
        <f>IF(V169="↑↑↓↑",IF(AA169="↑","増加傾向","×"),"判定外")</f>
        <v>判定外</v>
      </c>
      <c r="AD169" s="172" t="s">
        <v>364</v>
      </c>
      <c r="AE169" s="219"/>
    </row>
    <row r="170" spans="2:31" ht="14.25" thickBot="1" x14ac:dyDescent="0.2">
      <c r="B170" s="217"/>
      <c r="C170" s="218"/>
      <c r="D170" s="303"/>
      <c r="E170" s="303"/>
      <c r="F170" s="303"/>
      <c r="G170" s="303"/>
      <c r="H170" s="303"/>
      <c r="I170" s="304"/>
      <c r="J170" s="304"/>
      <c r="K170" s="304"/>
      <c r="L170" s="305"/>
      <c r="M170" s="305"/>
      <c r="N170" s="305"/>
      <c r="O170" s="305"/>
      <c r="P170" s="305"/>
      <c r="Q170" s="221"/>
      <c r="R170" s="221"/>
      <c r="S170" s="221"/>
      <c r="T170" s="221"/>
      <c r="U170" s="221"/>
      <c r="V170" s="221"/>
      <c r="W170" s="220"/>
      <c r="X170" s="221"/>
      <c r="Y170" s="220"/>
      <c r="Z170" s="220"/>
      <c r="AA170" s="221"/>
      <c r="AB170" s="220"/>
      <c r="AC170" s="220"/>
      <c r="AD170" s="222"/>
      <c r="AE170" s="219"/>
    </row>
    <row r="171" spans="2:31" x14ac:dyDescent="0.15">
      <c r="B171" s="217"/>
      <c r="C171" s="218"/>
      <c r="D171" s="303"/>
      <c r="E171" s="303"/>
      <c r="F171" s="303"/>
      <c r="G171" s="303"/>
      <c r="H171" s="303"/>
      <c r="I171" s="343" t="s">
        <v>368</v>
      </c>
      <c r="J171" s="344"/>
      <c r="K171" s="344"/>
      <c r="L171" s="345"/>
      <c r="M171" s="345"/>
      <c r="N171" s="345"/>
      <c r="O171" s="345"/>
      <c r="P171" s="345"/>
      <c r="Q171" s="346" t="s">
        <v>366</v>
      </c>
      <c r="R171" s="348" t="s">
        <v>369</v>
      </c>
      <c r="S171" s="349"/>
      <c r="T171" s="349"/>
      <c r="U171" s="349"/>
      <c r="V171" s="350" t="s">
        <v>367</v>
      </c>
      <c r="W171" s="351"/>
      <c r="X171" s="337" t="s">
        <v>468</v>
      </c>
      <c r="Y171" s="341" t="s">
        <v>472</v>
      </c>
      <c r="Z171" s="342"/>
      <c r="AA171" s="339" t="s">
        <v>469</v>
      </c>
      <c r="AB171" s="341" t="s">
        <v>473</v>
      </c>
      <c r="AC171" s="342"/>
      <c r="AD171" s="360" t="s">
        <v>456</v>
      </c>
      <c r="AE171" s="219"/>
    </row>
    <row r="172" spans="2:31" x14ac:dyDescent="0.15">
      <c r="B172" s="217"/>
      <c r="C172" s="176" t="s">
        <v>15</v>
      </c>
      <c r="D172" s="39" t="str">
        <f ca="1">Q1&amp;"(n="&amp;D184&amp;")"</f>
        <v>R1(n=77)</v>
      </c>
      <c r="E172" s="39" t="str">
        <f ca="1">R1&amp;"(n="&amp;E184&amp;")"</f>
        <v>R2(n=77)</v>
      </c>
      <c r="F172" s="39" t="str">
        <f ca="1">S1&amp;"(n="&amp;F184&amp;")"</f>
        <v>R3(n=77)</v>
      </c>
      <c r="G172" s="39" t="str">
        <f ca="1">T1&amp;"(n="&amp;G184&amp;")"</f>
        <v>R4(n=77)</v>
      </c>
      <c r="H172" s="39" t="str">
        <f ca="1">U1&amp;"(n="&amp;H184&amp;")"</f>
        <v>R5(n=77)</v>
      </c>
      <c r="I172" s="272" t="s">
        <v>365</v>
      </c>
      <c r="J172" s="273">
        <v>-0.03</v>
      </c>
      <c r="K172" s="273">
        <v>0.03</v>
      </c>
      <c r="L172" s="269" t="str">
        <f ca="1">Q1</f>
        <v>R1</v>
      </c>
      <c r="M172" s="269" t="str">
        <f ca="1">R1</f>
        <v>R2</v>
      </c>
      <c r="N172" s="269" t="str">
        <f ca="1">S1</f>
        <v>R3</v>
      </c>
      <c r="O172" s="269" t="str">
        <f ca="1">T1</f>
        <v>R4</v>
      </c>
      <c r="P172" s="269" t="str">
        <f ca="1">U1</f>
        <v>R5</v>
      </c>
      <c r="Q172" s="347"/>
      <c r="R172" s="148" t="s">
        <v>462</v>
      </c>
      <c r="S172" s="119" t="s">
        <v>463</v>
      </c>
      <c r="T172" s="119" t="s">
        <v>464</v>
      </c>
      <c r="U172" s="119" t="s">
        <v>465</v>
      </c>
      <c r="V172" s="352"/>
      <c r="W172" s="353"/>
      <c r="X172" s="338"/>
      <c r="Y172" s="149" t="s">
        <v>474</v>
      </c>
      <c r="Z172" s="150" t="s">
        <v>475</v>
      </c>
      <c r="AA172" s="340"/>
      <c r="AB172" s="151" t="s">
        <v>476</v>
      </c>
      <c r="AC172" s="152" t="s">
        <v>477</v>
      </c>
      <c r="AD172" s="361"/>
      <c r="AE172" s="219"/>
    </row>
    <row r="173" spans="2:31" x14ac:dyDescent="0.15">
      <c r="B173" s="217"/>
      <c r="C173" s="153" t="s">
        <v>283</v>
      </c>
      <c r="D173" s="261">
        <f>'1-3.2019'!D99</f>
        <v>34718</v>
      </c>
      <c r="E173" s="261">
        <f>'1-3.2020'!D99</f>
        <v>34795</v>
      </c>
      <c r="F173" s="261">
        <f>'1-3.2021'!D99</f>
        <v>34943</v>
      </c>
      <c r="G173" s="261">
        <f>'1-3.2022'!D99</f>
        <v>34886</v>
      </c>
      <c r="H173" s="261">
        <f>'1-3.2023'!D99</f>
        <v>35028</v>
      </c>
      <c r="I173" s="274">
        <f>AVERAGE(D173:H173)</f>
        <v>34874</v>
      </c>
      <c r="J173" s="275">
        <f>I173*0.97</f>
        <v>33827.78</v>
      </c>
      <c r="K173" s="275">
        <f>I173*1.03</f>
        <v>35920.22</v>
      </c>
      <c r="L173" s="276" t="str">
        <f>IF(AND(D173&gt;I173*0.97,D173&lt;I173*1.03),"○","×")</f>
        <v>○</v>
      </c>
      <c r="M173" s="276" t="str">
        <f>IF(AND(E173&gt;I173*0.97,E173&lt;I173*1.03),"○","×")</f>
        <v>○</v>
      </c>
      <c r="N173" s="276" t="str">
        <f>IF(AND(F173&gt;I173*0.97,F173&lt;I173*1.03),"○","×")</f>
        <v>○</v>
      </c>
      <c r="O173" s="276" t="str">
        <f>IF(AND(G173&gt;I173*0.97,G173&lt;I173*1.03),"○","×")</f>
        <v>○</v>
      </c>
      <c r="P173" s="276" t="str">
        <f>IF(AND(H173&gt;I173*0.97,H173&lt;I173*1.03),"○","×")</f>
        <v>○</v>
      </c>
      <c r="Q173" s="154" t="str">
        <f>IF(COUNTIF(L173:P173,"○")=5,"同程度","―")</f>
        <v>同程度</v>
      </c>
      <c r="R173" s="148" t="str">
        <f t="shared" ref="R173:U176" si="23">IF(E173-D173&gt;0,"↑",IF(E173-D173&lt;0,"↓","－"))</f>
        <v>↑</v>
      </c>
      <c r="S173" s="119" t="str">
        <f t="shared" si="23"/>
        <v>↑</v>
      </c>
      <c r="T173" s="119" t="str">
        <f t="shared" si="23"/>
        <v>↓</v>
      </c>
      <c r="U173" s="119" t="str">
        <f t="shared" si="23"/>
        <v>↑</v>
      </c>
      <c r="V173" s="119" t="str">
        <f>R173&amp;S173&amp;T173&amp;U173</f>
        <v>↑↑↓↑</v>
      </c>
      <c r="W173" s="158" t="str" cm="1">
        <f t="array" ref="W173">INDEX($AL$2:$AL$82,MATCH(V173,$AK$2:$AK$82,0),0)</f>
        <v>年度により増減</v>
      </c>
      <c r="X173" s="156" t="str">
        <f>IF(F173-D173&gt;0,"↑",IF(F173-D173&lt;0,"↓","－"))</f>
        <v>↑</v>
      </c>
      <c r="Y173" s="157" t="str">
        <f>IF(V173="↓↑↓↓",IF(X173="↓","減少傾向","×"),"判定外")</f>
        <v>判定外</v>
      </c>
      <c r="Z173" s="158" t="str">
        <f>IF(V173="↑↓↑↑",IF(X173="↑","増加傾向","×"),"判定外")</f>
        <v>判定外</v>
      </c>
      <c r="AA173" s="159" t="str">
        <f>IF(G173-E173&gt;0,"↑",IF(G173-E173&lt;0,"↓","－"))</f>
        <v>↑</v>
      </c>
      <c r="AB173" s="157" t="str">
        <f>IF(V173="↓↓↑↓",IF(AA173="↓","減少傾向","×"),"判定外")</f>
        <v>判定外</v>
      </c>
      <c r="AC173" s="158" t="str">
        <f>IF(V173="↑↑↓↑",IF(AA173="↑","増加傾向","×"),"判定外")</f>
        <v>増加傾向</v>
      </c>
      <c r="AD173" s="160"/>
      <c r="AE173" s="219"/>
    </row>
    <row r="174" spans="2:31" x14ac:dyDescent="0.15">
      <c r="B174" s="217"/>
      <c r="C174" s="153" t="s">
        <v>284</v>
      </c>
      <c r="D174" s="40">
        <f>'1-3.2019'!E99</f>
        <v>16548</v>
      </c>
      <c r="E174" s="40">
        <f>'1-3.2020'!E99</f>
        <v>16744</v>
      </c>
      <c r="F174" s="40">
        <f>'1-3.2021'!E99</f>
        <v>16708</v>
      </c>
      <c r="G174" s="40">
        <f>'1-3.2022'!E99</f>
        <v>16821</v>
      </c>
      <c r="H174" s="40">
        <f>'1-3.2023'!E99</f>
        <v>17108</v>
      </c>
      <c r="I174" s="274">
        <f>AVERAGE(D174:H174)</f>
        <v>16785.8</v>
      </c>
      <c r="J174" s="275">
        <f>I174*0.97</f>
        <v>16282.225999999999</v>
      </c>
      <c r="K174" s="275">
        <f>I174*1.03</f>
        <v>17289.374</v>
      </c>
      <c r="L174" s="276" t="str">
        <f>IF(AND(D174&gt;I174*0.97,D174&lt;I174*1.03),"○","×")</f>
        <v>○</v>
      </c>
      <c r="M174" s="276" t="str">
        <f>IF(AND(E174&gt;I174*0.97,E174&lt;I174*1.03),"○","×")</f>
        <v>○</v>
      </c>
      <c r="N174" s="276" t="str">
        <f>IF(AND(F174&gt;I174*0.97,F174&lt;I174*1.03),"○","×")</f>
        <v>○</v>
      </c>
      <c r="O174" s="276" t="str">
        <f>IF(AND(G174&gt;I174*0.97,G174&lt;I174*1.03),"○","×")</f>
        <v>○</v>
      </c>
      <c r="P174" s="276" t="str">
        <f>IF(AND(H174&gt;I174*0.97,H174&lt;I174*1.03),"○","×")</f>
        <v>○</v>
      </c>
      <c r="Q174" s="154" t="str">
        <f>IF(COUNTIF(L174:P174,"○")=5,"同程度","―")</f>
        <v>同程度</v>
      </c>
      <c r="R174" s="148" t="str">
        <f t="shared" si="23"/>
        <v>↑</v>
      </c>
      <c r="S174" s="119" t="str">
        <f t="shared" si="23"/>
        <v>↓</v>
      </c>
      <c r="T174" s="119" t="str">
        <f t="shared" si="23"/>
        <v>↑</v>
      </c>
      <c r="U174" s="119" t="str">
        <f t="shared" si="23"/>
        <v>↑</v>
      </c>
      <c r="V174" s="119" t="str">
        <f>R174&amp;S174&amp;T174&amp;U174</f>
        <v>↑↓↑↑</v>
      </c>
      <c r="W174" s="158" t="str" cm="1">
        <f t="array" ref="W174">INDEX($AL$2:$AL$82,MATCH(V174,$AK$2:$AK$82,0),0)</f>
        <v>年度により増減</v>
      </c>
      <c r="X174" s="156" t="str">
        <f>IF(F174-D174&gt;0,"↑",IF(F174-D174&lt;0,"↓","－"))</f>
        <v>↑</v>
      </c>
      <c r="Y174" s="157" t="str">
        <f>IF(V174="↓↑↓↓",IF(X174="↓","減少傾向","×"),"判定外")</f>
        <v>判定外</v>
      </c>
      <c r="Z174" s="158" t="str">
        <f>IF(V174="↑↓↑↑",IF(X174="↑","増加傾向","×"),"判定外")</f>
        <v>増加傾向</v>
      </c>
      <c r="AA174" s="159" t="str">
        <f>IF(G174-E174&gt;0,"↑",IF(G174-E174&lt;0,"↓","－"))</f>
        <v>↑</v>
      </c>
      <c r="AB174" s="157" t="str">
        <f>IF(V174="↓↓↑↓",IF(AA174="↓","減少傾向","×"),"判定外")</f>
        <v>判定外</v>
      </c>
      <c r="AC174" s="158" t="str">
        <f>IF(V174="↑↑↓↑",IF(AA174="↑","増加傾向","×"),"判定外")</f>
        <v>判定外</v>
      </c>
      <c r="AD174" s="160"/>
      <c r="AE174" s="219"/>
    </row>
    <row r="175" spans="2:31" x14ac:dyDescent="0.15">
      <c r="B175" s="217"/>
      <c r="C175" s="153" t="s">
        <v>344</v>
      </c>
      <c r="D175" s="261">
        <f>SUM(D173:D174)</f>
        <v>51266</v>
      </c>
      <c r="E175" s="261">
        <f>SUM(E173:E174)</f>
        <v>51539</v>
      </c>
      <c r="F175" s="261">
        <f>SUM(F173:F174)</f>
        <v>51651</v>
      </c>
      <c r="G175" s="261">
        <f>SUM(G173:G174)</f>
        <v>51707</v>
      </c>
      <c r="H175" s="261">
        <f>SUM(H173:H174)</f>
        <v>52136</v>
      </c>
      <c r="I175" s="274">
        <f>AVERAGE(D175:H175)</f>
        <v>51659.8</v>
      </c>
      <c r="J175" s="275">
        <f>I175*0.97</f>
        <v>50110.006000000001</v>
      </c>
      <c r="K175" s="275">
        <f>I175*1.03</f>
        <v>53209.594000000005</v>
      </c>
      <c r="L175" s="276" t="str">
        <f>IF(AND(D175&gt;I175*0.97,D175&lt;I175*1.03),"○","×")</f>
        <v>○</v>
      </c>
      <c r="M175" s="276" t="str">
        <f>IF(AND(E175&gt;I175*0.97,E175&lt;I175*1.03),"○","×")</f>
        <v>○</v>
      </c>
      <c r="N175" s="276" t="str">
        <f>IF(AND(F175&gt;I175*0.97,F175&lt;I175*1.03),"○","×")</f>
        <v>○</v>
      </c>
      <c r="O175" s="276" t="str">
        <f>IF(AND(G175&gt;I175*0.97,G175&lt;I175*1.03),"○","×")</f>
        <v>○</v>
      </c>
      <c r="P175" s="276" t="str">
        <f>IF(AND(H175&gt;I175*0.97,H175&lt;I175*1.03),"○","×")</f>
        <v>○</v>
      </c>
      <c r="Q175" s="154" t="str">
        <f>IF(COUNTIF(L175:P175,"○")=5,"同程度","―")</f>
        <v>同程度</v>
      </c>
      <c r="R175" s="148" t="str">
        <f t="shared" si="23"/>
        <v>↑</v>
      </c>
      <c r="S175" s="119" t="str">
        <f t="shared" si="23"/>
        <v>↑</v>
      </c>
      <c r="T175" s="119" t="str">
        <f t="shared" si="23"/>
        <v>↑</v>
      </c>
      <c r="U175" s="119" t="str">
        <f t="shared" si="23"/>
        <v>↑</v>
      </c>
      <c r="V175" s="119" t="str">
        <f>R175&amp;S175&amp;T175&amp;U175</f>
        <v>↑↑↑↑</v>
      </c>
      <c r="W175" s="158" t="str" cm="1">
        <f t="array" ref="W175">INDEX($AL$2:$AL$82,MATCH(V175,$AK$2:$AK$82,0),0)</f>
        <v>増加傾向⤴</v>
      </c>
      <c r="X175" s="156" t="str">
        <f>IF(F175-D175&gt;0,"↑",IF(F175-D175&lt;0,"↓","－"))</f>
        <v>↑</v>
      </c>
      <c r="Y175" s="157" t="str">
        <f>IF(V175="↓↑↓↓",IF(X175="↓","減少傾向","×"),"判定外")</f>
        <v>判定外</v>
      </c>
      <c r="Z175" s="158" t="str">
        <f>IF(V175="↑↓↑↑",IF(X175="↑","増加傾向","×"),"判定外")</f>
        <v>判定外</v>
      </c>
      <c r="AA175" s="159" t="str">
        <f>IF(G175-E175&gt;0,"↑",IF(G175-E175&lt;0,"↓","－"))</f>
        <v>↑</v>
      </c>
      <c r="AB175" s="157" t="str">
        <f>IF(V175="↓↓↑↓",IF(AA175="↓","減少傾向","×"),"判定外")</f>
        <v>判定外</v>
      </c>
      <c r="AC175" s="158" t="str">
        <f>IF(V175="↑↑↓↑",IF(AA175="↑","増加傾向","×"),"判定外")</f>
        <v>判定外</v>
      </c>
      <c r="AD175" s="161" t="s">
        <v>364</v>
      </c>
      <c r="AE175" s="219"/>
    </row>
    <row r="176" spans="2:31" ht="14.25" thickBot="1" x14ac:dyDescent="0.2">
      <c r="B176" s="217"/>
      <c r="C176" s="153" t="s">
        <v>345</v>
      </c>
      <c r="D176" s="162">
        <f>ROUND(D174/D175,3)</f>
        <v>0.32300000000000001</v>
      </c>
      <c r="E176" s="162">
        <f>ROUND(E174/E175,3)</f>
        <v>0.32500000000000001</v>
      </c>
      <c r="F176" s="162">
        <f>ROUND(F174/F175,3)</f>
        <v>0.32300000000000001</v>
      </c>
      <c r="G176" s="162">
        <f>ROUND(G174/G175,3)</f>
        <v>0.32500000000000001</v>
      </c>
      <c r="H176" s="162">
        <f>ROUND(H174/H175,3)</f>
        <v>0.32800000000000001</v>
      </c>
      <c r="I176" s="163">
        <f>AVERAGE(D176:H176)</f>
        <v>0.32480000000000003</v>
      </c>
      <c r="J176" s="164">
        <f>I176-0.03</f>
        <v>0.29480000000000006</v>
      </c>
      <c r="K176" s="164">
        <f>I176+0.03</f>
        <v>0.3548</v>
      </c>
      <c r="L176" s="277" t="str">
        <f>IF(AND(D176&gt;I176-0.03,D176&lt;I176+0.03),"○","×")</f>
        <v>○</v>
      </c>
      <c r="M176" s="277" t="str">
        <f>IF(AND(E176&gt;I176-0.03,E176&lt;I176+0.03),"○","×")</f>
        <v>○</v>
      </c>
      <c r="N176" s="277" t="str">
        <f>IF(AND(F176&gt;I176-0.03,F176&lt;I176+0.03),"○","×")</f>
        <v>○</v>
      </c>
      <c r="O176" s="277" t="str">
        <f>IF(AND(G176&gt;I176-0.03,G176&lt;I176+0.03),"○","×")</f>
        <v>○</v>
      </c>
      <c r="P176" s="277" t="str">
        <f>IF(AND(H176&gt;I176-0.03,H176&lt;I176+0.03),"○","×")</f>
        <v>○</v>
      </c>
      <c r="Q176" s="165" t="str">
        <f>IF(COUNTIF(L176:P176,"○")=5,"同程度","―")</f>
        <v>同程度</v>
      </c>
      <c r="R176" s="166" t="str">
        <f t="shared" si="23"/>
        <v>↑</v>
      </c>
      <c r="S176" s="133" t="str">
        <f t="shared" si="23"/>
        <v>↓</v>
      </c>
      <c r="T176" s="133" t="str">
        <f t="shared" si="23"/>
        <v>↑</v>
      </c>
      <c r="U176" s="133" t="str">
        <f t="shared" si="23"/>
        <v>↑</v>
      </c>
      <c r="V176" s="133" t="str">
        <f>R176&amp;S176&amp;T176&amp;U176</f>
        <v>↑↓↑↑</v>
      </c>
      <c r="W176" s="170" t="str" cm="1">
        <f t="array" ref="W176">INDEX($AL$2:$AL$82,MATCH(V176,$AK$2:$AK$82,0),0)</f>
        <v>年度により増減</v>
      </c>
      <c r="X176" s="168" t="str">
        <f>IF(F176-D176&gt;0,"↑",IF(F176-D176&lt;0,"↓","－"))</f>
        <v>－</v>
      </c>
      <c r="Y176" s="169" t="str">
        <f>IF(V176="↓↑↓↓",IF(X176="↓","減少傾向","×"),"判定外")</f>
        <v>判定外</v>
      </c>
      <c r="Z176" s="170" t="str">
        <f>IF(V176="↑↓↑↑",IF(X176="↑","増加傾向","×"),"判定外")</f>
        <v>×</v>
      </c>
      <c r="AA176" s="171" t="str">
        <f>IF(G176-E176&gt;0,"↑",IF(G176-E176&lt;0,"↓","－"))</f>
        <v>－</v>
      </c>
      <c r="AB176" s="169" t="str">
        <f>IF(V176="↓↓↑↓",IF(AA176="↓","減少傾向","×"),"判定外")</f>
        <v>判定外</v>
      </c>
      <c r="AC176" s="170" t="str">
        <f>IF(V176="↑↑↓↑",IF(AA176="↑","増加傾向","×"),"判定外")</f>
        <v>判定外</v>
      </c>
      <c r="AD176" s="172" t="s">
        <v>364</v>
      </c>
      <c r="AE176" s="219"/>
    </row>
    <row r="177" spans="2:31" ht="14.25" thickBot="1" x14ac:dyDescent="0.2">
      <c r="B177" s="217"/>
      <c r="C177" s="223"/>
      <c r="D177" s="303"/>
      <c r="E177" s="303"/>
      <c r="F177" s="303"/>
      <c r="G177" s="303"/>
      <c r="H177" s="303"/>
      <c r="I177" s="304"/>
      <c r="J177" s="304"/>
      <c r="K177" s="304"/>
      <c r="L177" s="305"/>
      <c r="M177" s="305"/>
      <c r="N177" s="305"/>
      <c r="O177" s="305"/>
      <c r="P177" s="305"/>
      <c r="Q177" s="221"/>
      <c r="R177" s="221"/>
      <c r="S177" s="221"/>
      <c r="T177" s="221"/>
      <c r="U177" s="221"/>
      <c r="V177" s="221"/>
      <c r="W177" s="220"/>
      <c r="X177" s="221"/>
      <c r="Y177" s="220"/>
      <c r="Z177" s="220"/>
      <c r="AA177" s="221"/>
      <c r="AB177" s="220"/>
      <c r="AC177" s="220"/>
      <c r="AD177" s="222"/>
      <c r="AE177" s="219"/>
    </row>
    <row r="178" spans="2:31" x14ac:dyDescent="0.15">
      <c r="B178" s="217"/>
      <c r="C178" s="223"/>
      <c r="D178" s="303"/>
      <c r="E178" s="303"/>
      <c r="F178" s="303"/>
      <c r="G178" s="303"/>
      <c r="H178" s="303"/>
      <c r="I178" s="343" t="s">
        <v>368</v>
      </c>
      <c r="J178" s="344"/>
      <c r="K178" s="344"/>
      <c r="L178" s="345"/>
      <c r="M178" s="345"/>
      <c r="N178" s="345"/>
      <c r="O178" s="345"/>
      <c r="P178" s="345"/>
      <c r="Q178" s="346" t="s">
        <v>366</v>
      </c>
      <c r="R178" s="348" t="s">
        <v>369</v>
      </c>
      <c r="S178" s="349"/>
      <c r="T178" s="349"/>
      <c r="U178" s="349"/>
      <c r="V178" s="350" t="s">
        <v>367</v>
      </c>
      <c r="W178" s="351"/>
      <c r="X178" s="337" t="s">
        <v>468</v>
      </c>
      <c r="Y178" s="341" t="s">
        <v>472</v>
      </c>
      <c r="Z178" s="342"/>
      <c r="AA178" s="339" t="s">
        <v>469</v>
      </c>
      <c r="AB178" s="341" t="s">
        <v>473</v>
      </c>
      <c r="AC178" s="342"/>
      <c r="AD178" s="360" t="s">
        <v>456</v>
      </c>
      <c r="AE178" s="219"/>
    </row>
    <row r="179" spans="2:31" x14ac:dyDescent="0.15">
      <c r="B179" s="217"/>
      <c r="C179" s="224" t="s">
        <v>315</v>
      </c>
      <c r="D179" s="39" t="str">
        <f ca="1">Q1&amp;"(n="&amp;D184&amp;")"</f>
        <v>R1(n=77)</v>
      </c>
      <c r="E179" s="39" t="str">
        <f ca="1">R1&amp;"(n="&amp;E184&amp;")"</f>
        <v>R2(n=77)</v>
      </c>
      <c r="F179" s="39" t="str">
        <f ca="1">S1&amp;"(n="&amp;F184&amp;")"</f>
        <v>R3(n=77)</v>
      </c>
      <c r="G179" s="39" t="str">
        <f ca="1">T1&amp;"(n="&amp;G184&amp;")"</f>
        <v>R4(n=77)</v>
      </c>
      <c r="H179" s="39" t="str">
        <f ca="1">U1&amp;"(n="&amp;H184&amp;")"</f>
        <v>R5(n=77)</v>
      </c>
      <c r="I179" s="272" t="s">
        <v>365</v>
      </c>
      <c r="J179" s="273">
        <v>-0.03</v>
      </c>
      <c r="K179" s="273">
        <v>0.03</v>
      </c>
      <c r="L179" s="269" t="str">
        <f ca="1">Q1</f>
        <v>R1</v>
      </c>
      <c r="M179" s="269" t="str">
        <f ca="1">R1</f>
        <v>R2</v>
      </c>
      <c r="N179" s="269" t="str">
        <f ca="1">S1</f>
        <v>R3</v>
      </c>
      <c r="O179" s="269" t="str">
        <f ca="1">T1</f>
        <v>R4</v>
      </c>
      <c r="P179" s="269" t="str">
        <f ca="1">U1</f>
        <v>R5</v>
      </c>
      <c r="Q179" s="347"/>
      <c r="R179" s="148" t="s">
        <v>462</v>
      </c>
      <c r="S179" s="119" t="s">
        <v>463</v>
      </c>
      <c r="T179" s="119" t="s">
        <v>464</v>
      </c>
      <c r="U179" s="119" t="s">
        <v>465</v>
      </c>
      <c r="V179" s="352"/>
      <c r="W179" s="353"/>
      <c r="X179" s="338"/>
      <c r="Y179" s="149" t="s">
        <v>474</v>
      </c>
      <c r="Z179" s="150" t="s">
        <v>475</v>
      </c>
      <c r="AA179" s="340"/>
      <c r="AB179" s="151" t="s">
        <v>476</v>
      </c>
      <c r="AC179" s="152" t="s">
        <v>477</v>
      </c>
      <c r="AD179" s="361"/>
      <c r="AE179" s="219"/>
    </row>
    <row r="180" spans="2:31" x14ac:dyDescent="0.15">
      <c r="B180" s="217"/>
      <c r="C180" s="153" t="s">
        <v>283</v>
      </c>
      <c r="D180" s="280">
        <f>ROUND(D173/D184,1)</f>
        <v>450.9</v>
      </c>
      <c r="E180" s="280">
        <f>ROUND(E173/E184,1)</f>
        <v>451.9</v>
      </c>
      <c r="F180" s="280">
        <f>ROUND(F173/F184,1)</f>
        <v>453.8</v>
      </c>
      <c r="G180" s="280">
        <f>ROUND(G173/G184,1)</f>
        <v>453.1</v>
      </c>
      <c r="H180" s="280">
        <f>ROUND(H173/H184,1)</f>
        <v>454.9</v>
      </c>
      <c r="I180" s="274">
        <f>AVERAGE(D180:H180)</f>
        <v>452.91999999999996</v>
      </c>
      <c r="J180" s="275">
        <f>I180*0.97</f>
        <v>439.33239999999995</v>
      </c>
      <c r="K180" s="275">
        <f>I180*1.03</f>
        <v>466.50759999999997</v>
      </c>
      <c r="L180" s="276" t="str">
        <f>IF(AND(D180&gt;I180*0.97,D180&lt;I180*1.03),"○","×")</f>
        <v>○</v>
      </c>
      <c r="M180" s="276" t="str">
        <f>IF(AND(E180&gt;I180*0.97,E180&lt;I180*1.03),"○","×")</f>
        <v>○</v>
      </c>
      <c r="N180" s="276" t="str">
        <f>IF(AND(F180&gt;I180*0.97,F180&lt;I180*1.03),"○","×")</f>
        <v>○</v>
      </c>
      <c r="O180" s="276" t="str">
        <f>IF(AND(G180&gt;I180*0.97,G180&lt;I180*1.03),"○","×")</f>
        <v>○</v>
      </c>
      <c r="P180" s="276" t="str">
        <f>IF(AND(H180&gt;I180*0.97,H180&lt;I180*1.03),"○","×")</f>
        <v>○</v>
      </c>
      <c r="Q180" s="154" t="str">
        <f>IF(COUNTIF(L180:P180,"○")=5,"同程度","―")</f>
        <v>同程度</v>
      </c>
      <c r="R180" s="148" t="str">
        <f t="shared" ref="R180:U183" si="24">IF(E180-D180&gt;0,"↑",IF(E180-D180&lt;0,"↓","－"))</f>
        <v>↑</v>
      </c>
      <c r="S180" s="119" t="str">
        <f t="shared" si="24"/>
        <v>↑</v>
      </c>
      <c r="T180" s="119" t="str">
        <f t="shared" si="24"/>
        <v>↓</v>
      </c>
      <c r="U180" s="119" t="str">
        <f t="shared" si="24"/>
        <v>↑</v>
      </c>
      <c r="V180" s="119" t="str">
        <f>R180&amp;S180&amp;T180&amp;U180</f>
        <v>↑↑↓↑</v>
      </c>
      <c r="W180" s="158" t="str" cm="1">
        <f t="array" ref="W180">INDEX($AL$2:$AL$82,MATCH(V180,$AK$2:$AK$82,0),0)</f>
        <v>年度により増減</v>
      </c>
      <c r="X180" s="156" t="str">
        <f>IF(F180-D180&gt;0,"↑",IF(F180-D180&lt;0,"↓","－"))</f>
        <v>↑</v>
      </c>
      <c r="Y180" s="157" t="str">
        <f>IF(V180="↓↑↓↓",IF(X180="↓","減少傾向","×"),"判定外")</f>
        <v>判定外</v>
      </c>
      <c r="Z180" s="158" t="str">
        <f>IF(V180="↑↓↑↑",IF(X180="↑","増加傾向","×"),"判定外")</f>
        <v>判定外</v>
      </c>
      <c r="AA180" s="159" t="str">
        <f>IF(G180-E180&gt;0,"↑",IF(G180-E180&lt;0,"↓","－"))</f>
        <v>↑</v>
      </c>
      <c r="AB180" s="157" t="str">
        <f>IF(V180="↓↓↑↓",IF(AA180="↓","減少傾向","×"),"判定外")</f>
        <v>判定外</v>
      </c>
      <c r="AC180" s="158" t="str">
        <f>IF(V180="↑↑↓↑",IF(AA180="↑","増加傾向","×"),"判定外")</f>
        <v>増加傾向</v>
      </c>
      <c r="AD180" s="160"/>
      <c r="AE180" s="219"/>
    </row>
    <row r="181" spans="2:31" x14ac:dyDescent="0.15">
      <c r="B181" s="217"/>
      <c r="C181" s="153" t="s">
        <v>284</v>
      </c>
      <c r="D181" s="280">
        <f>ROUND(D174/D184,1)</f>
        <v>214.9</v>
      </c>
      <c r="E181" s="280">
        <f>ROUND(E174/E184,1)</f>
        <v>217.5</v>
      </c>
      <c r="F181" s="280">
        <f>ROUND(F174/F184,1)</f>
        <v>217</v>
      </c>
      <c r="G181" s="280">
        <f>ROUND(G174/G184,1)</f>
        <v>218.5</v>
      </c>
      <c r="H181" s="280">
        <f>ROUND(H174/H184,1)</f>
        <v>222.2</v>
      </c>
      <c r="I181" s="274">
        <f>AVERAGE(D181:H181)</f>
        <v>218.01999999999998</v>
      </c>
      <c r="J181" s="275">
        <f>I181*0.97</f>
        <v>211.47939999999997</v>
      </c>
      <c r="K181" s="275">
        <f>I181*1.03</f>
        <v>224.56059999999999</v>
      </c>
      <c r="L181" s="276" t="str">
        <f>IF(AND(D181&gt;I181*0.97,D181&lt;I181*1.03),"○","×")</f>
        <v>○</v>
      </c>
      <c r="M181" s="276" t="str">
        <f>IF(AND(E181&gt;I181*0.97,E181&lt;I181*1.03),"○","×")</f>
        <v>○</v>
      </c>
      <c r="N181" s="276" t="str">
        <f>IF(AND(F181&gt;I181*0.97,F181&lt;I181*1.03),"○","×")</f>
        <v>○</v>
      </c>
      <c r="O181" s="276" t="str">
        <f>IF(AND(G181&gt;I181*0.97,G181&lt;I181*1.03),"○","×")</f>
        <v>○</v>
      </c>
      <c r="P181" s="276" t="str">
        <f>IF(AND(H181&gt;I181*0.97,H181&lt;I181*1.03),"○","×")</f>
        <v>○</v>
      </c>
      <c r="Q181" s="154" t="str">
        <f>IF(COUNTIF(L181:P181,"○")=5,"同程度","―")</f>
        <v>同程度</v>
      </c>
      <c r="R181" s="148" t="str">
        <f t="shared" si="24"/>
        <v>↑</v>
      </c>
      <c r="S181" s="119" t="str">
        <f t="shared" si="24"/>
        <v>↓</v>
      </c>
      <c r="T181" s="119" t="str">
        <f t="shared" si="24"/>
        <v>↑</v>
      </c>
      <c r="U181" s="119" t="str">
        <f t="shared" si="24"/>
        <v>↑</v>
      </c>
      <c r="V181" s="119" t="str">
        <f>R181&amp;S181&amp;T181&amp;U181</f>
        <v>↑↓↑↑</v>
      </c>
      <c r="W181" s="158" t="str" cm="1">
        <f t="array" ref="W181">INDEX($AL$2:$AL$82,MATCH(V181,$AK$2:$AK$82,0),0)</f>
        <v>年度により増減</v>
      </c>
      <c r="X181" s="156" t="str">
        <f>IF(F181-D181&gt;0,"↑",IF(F181-D181&lt;0,"↓","－"))</f>
        <v>↑</v>
      </c>
      <c r="Y181" s="157" t="str">
        <f>IF(V181="↓↑↓↓",IF(X181="↓","減少傾向","×"),"判定外")</f>
        <v>判定外</v>
      </c>
      <c r="Z181" s="158" t="str">
        <f>IF(V181="↑↓↑↑",IF(X181="↑","増加傾向","×"),"判定外")</f>
        <v>増加傾向</v>
      </c>
      <c r="AA181" s="159" t="str">
        <f>IF(G181-E181&gt;0,"↑",IF(G181-E181&lt;0,"↓","－"))</f>
        <v>↑</v>
      </c>
      <c r="AB181" s="157" t="str">
        <f>IF(V181="↓↓↑↓",IF(AA181="↓","減少傾向","×"),"判定外")</f>
        <v>判定外</v>
      </c>
      <c r="AC181" s="158" t="str">
        <f>IF(V181="↑↑↓↑",IF(AA181="↑","増加傾向","×"),"判定外")</f>
        <v>判定外</v>
      </c>
      <c r="AD181" s="160"/>
      <c r="AE181" s="219"/>
    </row>
    <row r="182" spans="2:31" x14ac:dyDescent="0.15">
      <c r="B182" s="217"/>
      <c r="C182" s="153" t="s">
        <v>344</v>
      </c>
      <c r="D182" s="280">
        <f>ROUND(SUM(D180:D181),1)</f>
        <v>665.8</v>
      </c>
      <c r="E182" s="280">
        <f>ROUND(SUM(E180:E181),1)</f>
        <v>669.4</v>
      </c>
      <c r="F182" s="280">
        <f>ROUND(SUM(F180:F181),1)</f>
        <v>670.8</v>
      </c>
      <c r="G182" s="280">
        <f>ROUND(SUM(G180:G181),1)</f>
        <v>671.6</v>
      </c>
      <c r="H182" s="280">
        <f>ROUND(SUM(H180:H181),1)</f>
        <v>677.1</v>
      </c>
      <c r="I182" s="274">
        <f>AVERAGE(D182:H182)</f>
        <v>670.93999999999994</v>
      </c>
      <c r="J182" s="275">
        <f>I182*0.97</f>
        <v>650.81179999999995</v>
      </c>
      <c r="K182" s="275">
        <f>I182*1.03</f>
        <v>691.06819999999993</v>
      </c>
      <c r="L182" s="276" t="str">
        <f>IF(AND(D182&gt;I182*0.97,D182&lt;I182*1.03),"○","×")</f>
        <v>○</v>
      </c>
      <c r="M182" s="276" t="str">
        <f>IF(AND(E182&gt;I182*0.97,E182&lt;I182*1.03),"○","×")</f>
        <v>○</v>
      </c>
      <c r="N182" s="276" t="str">
        <f>IF(AND(F182&gt;I182*0.97,F182&lt;I182*1.03),"○","×")</f>
        <v>○</v>
      </c>
      <c r="O182" s="276" t="str">
        <f>IF(AND(G182&gt;I182*0.97,G182&lt;I182*1.03),"○","×")</f>
        <v>○</v>
      </c>
      <c r="P182" s="276" t="str">
        <f>IF(AND(H182&gt;I182*0.97,H182&lt;I182*1.03),"○","×")</f>
        <v>○</v>
      </c>
      <c r="Q182" s="154" t="str">
        <f>IF(COUNTIF(L182:P182,"○")=5,"同程度","―")</f>
        <v>同程度</v>
      </c>
      <c r="R182" s="148" t="str">
        <f t="shared" si="24"/>
        <v>↑</v>
      </c>
      <c r="S182" s="119" t="str">
        <f t="shared" si="24"/>
        <v>↑</v>
      </c>
      <c r="T182" s="119" t="str">
        <f t="shared" si="24"/>
        <v>↑</v>
      </c>
      <c r="U182" s="119" t="str">
        <f t="shared" si="24"/>
        <v>↑</v>
      </c>
      <c r="V182" s="119" t="str">
        <f>R182&amp;S182&amp;T182&amp;U182</f>
        <v>↑↑↑↑</v>
      </c>
      <c r="W182" s="158" t="str" cm="1">
        <f t="array" ref="W182">INDEX($AL$2:$AL$82,MATCH(V182,$AK$2:$AK$82,0),0)</f>
        <v>増加傾向⤴</v>
      </c>
      <c r="X182" s="156" t="str">
        <f>IF(F182-D182&gt;0,"↑",IF(F182-D182&lt;0,"↓","－"))</f>
        <v>↑</v>
      </c>
      <c r="Y182" s="157" t="str">
        <f>IF(V182="↓↑↓↓",IF(X182="↓","減少傾向","×"),"判定外")</f>
        <v>判定外</v>
      </c>
      <c r="Z182" s="158" t="str">
        <f>IF(V182="↑↓↑↑",IF(X182="↑","増加傾向","×"),"判定外")</f>
        <v>判定外</v>
      </c>
      <c r="AA182" s="159" t="str">
        <f>IF(G182-E182&gt;0,"↑",IF(G182-E182&lt;0,"↓","－"))</f>
        <v>↑</v>
      </c>
      <c r="AB182" s="157" t="str">
        <f>IF(V182="↓↓↑↓",IF(AA182="↓","減少傾向","×"),"判定外")</f>
        <v>判定外</v>
      </c>
      <c r="AC182" s="158" t="str">
        <f>IF(V182="↑↑↓↑",IF(AA182="↑","増加傾向","×"),"判定外")</f>
        <v>判定外</v>
      </c>
      <c r="AD182" s="161" t="s">
        <v>364</v>
      </c>
      <c r="AE182" s="219"/>
    </row>
    <row r="183" spans="2:31" ht="14.25" thickBot="1" x14ac:dyDescent="0.2">
      <c r="B183" s="217"/>
      <c r="C183" s="153" t="s">
        <v>345</v>
      </c>
      <c r="D183" s="162">
        <f>ROUND(D181/D182,3)</f>
        <v>0.32300000000000001</v>
      </c>
      <c r="E183" s="162">
        <f>ROUND(E181/E182,3)</f>
        <v>0.32500000000000001</v>
      </c>
      <c r="F183" s="162">
        <f>ROUND(F181/F182,3)</f>
        <v>0.32300000000000001</v>
      </c>
      <c r="G183" s="162">
        <f>ROUND(G181/G182,3)</f>
        <v>0.32500000000000001</v>
      </c>
      <c r="H183" s="162">
        <f>ROUND(H181/H182,3)</f>
        <v>0.32800000000000001</v>
      </c>
      <c r="I183" s="163">
        <f>AVERAGE(D183:H183)</f>
        <v>0.32480000000000003</v>
      </c>
      <c r="J183" s="164">
        <f>I183-0.03</f>
        <v>0.29480000000000006</v>
      </c>
      <c r="K183" s="164">
        <f>I183+0.03</f>
        <v>0.3548</v>
      </c>
      <c r="L183" s="277" t="str">
        <f>IF(AND(D183&gt;I183-0.03,D183&lt;I183+0.03),"○","×")</f>
        <v>○</v>
      </c>
      <c r="M183" s="277" t="str">
        <f>IF(AND(E183&gt;I183-0.03,E183&lt;I183+0.03),"○","×")</f>
        <v>○</v>
      </c>
      <c r="N183" s="277" t="str">
        <f>IF(AND(F183&gt;I183-0.03,F183&lt;I183+0.03),"○","×")</f>
        <v>○</v>
      </c>
      <c r="O183" s="277" t="str">
        <f>IF(AND(G183&gt;I183-0.03,G183&lt;I183+0.03),"○","×")</f>
        <v>○</v>
      </c>
      <c r="P183" s="277" t="str">
        <f>IF(AND(H183&gt;I183-0.03,H183&lt;I183+0.03),"○","×")</f>
        <v>○</v>
      </c>
      <c r="Q183" s="165" t="str">
        <f>IF(COUNTIF(L183:P183,"○")=5,"同程度","―")</f>
        <v>同程度</v>
      </c>
      <c r="R183" s="166" t="str">
        <f t="shared" si="24"/>
        <v>↑</v>
      </c>
      <c r="S183" s="133" t="str">
        <f t="shared" si="24"/>
        <v>↓</v>
      </c>
      <c r="T183" s="133" t="str">
        <f t="shared" si="24"/>
        <v>↑</v>
      </c>
      <c r="U183" s="133" t="str">
        <f t="shared" si="24"/>
        <v>↑</v>
      </c>
      <c r="V183" s="133" t="str">
        <f>R183&amp;S183&amp;T183&amp;U183</f>
        <v>↑↓↑↑</v>
      </c>
      <c r="W183" s="170" t="str" cm="1">
        <f t="array" ref="W183">INDEX($AL$2:$AL$82,MATCH(V183,$AK$2:$AK$82,0),0)</f>
        <v>年度により増減</v>
      </c>
      <c r="X183" s="168" t="str">
        <f>IF(F183-D183&gt;0,"↑",IF(F183-D183&lt;0,"↓","－"))</f>
        <v>－</v>
      </c>
      <c r="Y183" s="169" t="str">
        <f>IF(V183="↓↑↓↓",IF(X183="↓","減少傾向","×"),"判定外")</f>
        <v>判定外</v>
      </c>
      <c r="Z183" s="170" t="str">
        <f>IF(V183="↑↓↑↑",IF(X183="↑","増加傾向","×"),"判定外")</f>
        <v>×</v>
      </c>
      <c r="AA183" s="171" t="str">
        <f>IF(G183-E183&gt;0,"↑",IF(G183-E183&lt;0,"↓","－"))</f>
        <v>－</v>
      </c>
      <c r="AB183" s="169" t="str">
        <f>IF(V183="↓↓↑↓",IF(AA183="↓","減少傾向","×"),"判定外")</f>
        <v>判定外</v>
      </c>
      <c r="AC183" s="170" t="str">
        <f>IF(V183="↑↑↓↑",IF(AA183="↑","増加傾向","×"),"判定外")</f>
        <v>判定外</v>
      </c>
      <c r="AD183" s="172" t="s">
        <v>364</v>
      </c>
      <c r="AE183" s="219"/>
    </row>
    <row r="184" spans="2:31" x14ac:dyDescent="0.15">
      <c r="B184" s="217"/>
      <c r="C184" s="153" t="s">
        <v>350</v>
      </c>
      <c r="D184" s="40">
        <f>COUNT('1-3.2019'!D12:D97)</f>
        <v>77</v>
      </c>
      <c r="E184" s="40">
        <f>COUNT('1-3.2020'!D12:D97)</f>
        <v>77</v>
      </c>
      <c r="F184" s="40">
        <f>COUNT('1-3.2021'!D12:D97)</f>
        <v>77</v>
      </c>
      <c r="G184" s="40">
        <f>COUNT('1-3.2022'!D12:D97)</f>
        <v>77</v>
      </c>
      <c r="H184" s="40">
        <f>COUNT('1-3.2023'!D12:D97)</f>
        <v>77</v>
      </c>
      <c r="I184" s="304"/>
      <c r="J184" s="304"/>
      <c r="K184" s="304"/>
      <c r="L184" s="305"/>
      <c r="M184" s="305"/>
      <c r="N184" s="305"/>
      <c r="O184" s="305"/>
      <c r="P184" s="305"/>
      <c r="Q184" s="221"/>
      <c r="R184" s="221"/>
      <c r="S184" s="221"/>
      <c r="T184" s="221"/>
      <c r="U184" s="221"/>
      <c r="V184" s="221"/>
      <c r="W184" s="220"/>
      <c r="X184" s="221"/>
      <c r="Y184" s="220"/>
      <c r="Z184" s="220"/>
      <c r="AA184" s="221"/>
      <c r="AB184" s="220"/>
      <c r="AC184" s="220"/>
      <c r="AD184" s="222"/>
      <c r="AE184" s="219"/>
    </row>
    <row r="185" spans="2:31" ht="14.25" thickBot="1" x14ac:dyDescent="0.2">
      <c r="B185" s="217"/>
      <c r="C185" s="223"/>
      <c r="D185" s="303"/>
      <c r="E185" s="303"/>
      <c r="F185" s="303"/>
      <c r="G185" s="303"/>
      <c r="H185" s="303"/>
      <c r="I185" s="304"/>
      <c r="J185" s="304"/>
      <c r="K185" s="304"/>
      <c r="L185" s="305"/>
      <c r="M185" s="305"/>
      <c r="N185" s="305"/>
      <c r="O185" s="305"/>
      <c r="P185" s="305"/>
      <c r="Q185" s="221"/>
      <c r="R185" s="221"/>
      <c r="S185" s="221"/>
      <c r="T185" s="221"/>
      <c r="U185" s="221"/>
      <c r="V185" s="221"/>
      <c r="W185" s="220"/>
      <c r="X185" s="221"/>
      <c r="Y185" s="220"/>
      <c r="Z185" s="220"/>
      <c r="AA185" s="221"/>
      <c r="AB185" s="220"/>
      <c r="AC185" s="220"/>
      <c r="AD185" s="222"/>
      <c r="AE185" s="219"/>
    </row>
    <row r="186" spans="2:31" x14ac:dyDescent="0.15">
      <c r="B186" s="217"/>
      <c r="C186" s="223"/>
      <c r="D186" s="303"/>
      <c r="E186" s="303"/>
      <c r="F186" s="303"/>
      <c r="G186" s="303"/>
      <c r="H186" s="303"/>
      <c r="I186" s="343" t="s">
        <v>368</v>
      </c>
      <c r="J186" s="344"/>
      <c r="K186" s="344"/>
      <c r="L186" s="345"/>
      <c r="M186" s="345"/>
      <c r="N186" s="345"/>
      <c r="O186" s="345"/>
      <c r="P186" s="345"/>
      <c r="Q186" s="346" t="s">
        <v>366</v>
      </c>
      <c r="R186" s="348" t="s">
        <v>369</v>
      </c>
      <c r="S186" s="349"/>
      <c r="T186" s="349"/>
      <c r="U186" s="349"/>
      <c r="V186" s="350" t="s">
        <v>367</v>
      </c>
      <c r="W186" s="351"/>
      <c r="X186" s="337" t="s">
        <v>468</v>
      </c>
      <c r="Y186" s="341" t="s">
        <v>472</v>
      </c>
      <c r="Z186" s="342"/>
      <c r="AA186" s="339" t="s">
        <v>469</v>
      </c>
      <c r="AB186" s="341" t="s">
        <v>473</v>
      </c>
      <c r="AC186" s="342"/>
      <c r="AD186" s="360" t="s">
        <v>456</v>
      </c>
      <c r="AE186" s="219"/>
    </row>
    <row r="187" spans="2:31" x14ac:dyDescent="0.15">
      <c r="B187" s="217"/>
      <c r="C187" s="178" t="s">
        <v>314</v>
      </c>
      <c r="D187" s="39" t="str">
        <f ca="1">Q1&amp;"(n="&amp;D192&amp;")"</f>
        <v>R1(n=25)</v>
      </c>
      <c r="E187" s="39" t="str">
        <f ca="1">R1&amp;"(n="&amp;E192&amp;")"</f>
        <v>R2(n=25)</v>
      </c>
      <c r="F187" s="39" t="str">
        <f ca="1">S1&amp;"(n="&amp;F192&amp;")"</f>
        <v>R3(n=25)</v>
      </c>
      <c r="G187" s="39" t="str">
        <f ca="1">T1&amp;"(n="&amp;G192&amp;")"</f>
        <v>R4(n=25)</v>
      </c>
      <c r="H187" s="39" t="str">
        <f ca="1">U1&amp;"(n="&amp;H192&amp;")"</f>
        <v>R5(n=25)</v>
      </c>
      <c r="I187" s="272" t="s">
        <v>365</v>
      </c>
      <c r="J187" s="273">
        <v>-0.03</v>
      </c>
      <c r="K187" s="273">
        <v>0.03</v>
      </c>
      <c r="L187" s="269" t="str">
        <f ca="1">Q1</f>
        <v>R1</v>
      </c>
      <c r="M187" s="269" t="str">
        <f ca="1">R1</f>
        <v>R2</v>
      </c>
      <c r="N187" s="269" t="str">
        <f ca="1">S1</f>
        <v>R3</v>
      </c>
      <c r="O187" s="269" t="str">
        <f ca="1">T1</f>
        <v>R4</v>
      </c>
      <c r="P187" s="269" t="str">
        <f ca="1">U1</f>
        <v>R5</v>
      </c>
      <c r="Q187" s="347"/>
      <c r="R187" s="148" t="s">
        <v>462</v>
      </c>
      <c r="S187" s="119" t="s">
        <v>463</v>
      </c>
      <c r="T187" s="119" t="s">
        <v>464</v>
      </c>
      <c r="U187" s="119" t="s">
        <v>465</v>
      </c>
      <c r="V187" s="352"/>
      <c r="W187" s="353"/>
      <c r="X187" s="338"/>
      <c r="Y187" s="149" t="s">
        <v>474</v>
      </c>
      <c r="Z187" s="150" t="s">
        <v>475</v>
      </c>
      <c r="AA187" s="340"/>
      <c r="AB187" s="151" t="s">
        <v>476</v>
      </c>
      <c r="AC187" s="152" t="s">
        <v>477</v>
      </c>
      <c r="AD187" s="361"/>
      <c r="AE187" s="219"/>
    </row>
    <row r="188" spans="2:31" x14ac:dyDescent="0.15">
      <c r="B188" s="217"/>
      <c r="C188" s="153" t="s">
        <v>283</v>
      </c>
      <c r="D188" s="281">
        <f>ROUND('1-3.2019'!D7,1)</f>
        <v>259</v>
      </c>
      <c r="E188" s="281">
        <f>ROUND('1-3.2020'!D7,1)</f>
        <v>255.8</v>
      </c>
      <c r="F188" s="281">
        <f>ROUND('1-3.2021'!D7,1)</f>
        <v>253.2</v>
      </c>
      <c r="G188" s="281">
        <f>ROUND('1-3.2022'!D7,1)</f>
        <v>254</v>
      </c>
      <c r="H188" s="281">
        <f>ROUND('1-3.2023'!D7,1)</f>
        <v>256.10000000000002</v>
      </c>
      <c r="I188" s="274">
        <f>AVERAGE(D188:H188)</f>
        <v>255.61999999999998</v>
      </c>
      <c r="J188" s="275">
        <f>I188*0.97</f>
        <v>247.95139999999998</v>
      </c>
      <c r="K188" s="275">
        <f>I188*1.03</f>
        <v>263.28859999999997</v>
      </c>
      <c r="L188" s="276" t="str">
        <f>IF(AND(D188&gt;I188*0.97,D188&lt;I188*1.03),"○","×")</f>
        <v>○</v>
      </c>
      <c r="M188" s="276" t="str">
        <f>IF(AND(E188&gt;I188*0.97,E188&lt;I188*1.03),"○","×")</f>
        <v>○</v>
      </c>
      <c r="N188" s="276" t="str">
        <f>IF(AND(F188&gt;I188*0.97,F188&lt;I188*1.03),"○","×")</f>
        <v>○</v>
      </c>
      <c r="O188" s="276" t="str">
        <f>IF(AND(G188&gt;I188*0.97,G188&lt;I188*1.03),"○","×")</f>
        <v>○</v>
      </c>
      <c r="P188" s="276" t="str">
        <f>IF(AND(H188&gt;I188*0.97,H188&lt;I188*1.03),"○","×")</f>
        <v>○</v>
      </c>
      <c r="Q188" s="154" t="str">
        <f>IF(COUNTIF(L188:P188,"○")=5,"同程度","―")</f>
        <v>同程度</v>
      </c>
      <c r="R188" s="148" t="str">
        <f t="shared" ref="R188:U191" si="25">IF(E188-D188&gt;0,"↑",IF(E188-D188&lt;0,"↓","－"))</f>
        <v>↓</v>
      </c>
      <c r="S188" s="119" t="str">
        <f t="shared" si="25"/>
        <v>↓</v>
      </c>
      <c r="T188" s="119" t="str">
        <f t="shared" si="25"/>
        <v>↑</v>
      </c>
      <c r="U188" s="119" t="str">
        <f t="shared" si="25"/>
        <v>↑</v>
      </c>
      <c r="V188" s="119" t="str">
        <f>R188&amp;S188&amp;T188&amp;U188</f>
        <v>↓↓↑↑</v>
      </c>
      <c r="W188" s="158" t="str" cm="1">
        <f t="array" ref="W188">INDEX($AL$2:$AL$82,MATCH(V188,$AK$2:$AK$82,0),0)</f>
        <v>年度により増減</v>
      </c>
      <c r="X188" s="156" t="str">
        <f>IF(F188-D188&gt;0,"↑",IF(F188-D188&lt;0,"↓","－"))</f>
        <v>↓</v>
      </c>
      <c r="Y188" s="157" t="str">
        <f>IF(V188="↓↑↓↓",IF(X188="↓","減少傾向","×"),"判定外")</f>
        <v>判定外</v>
      </c>
      <c r="Z188" s="158" t="str">
        <f>IF(V188="↑↓↑↑",IF(X188="↑","増加傾向","×"),"判定外")</f>
        <v>判定外</v>
      </c>
      <c r="AA188" s="159" t="str">
        <f>IF(G188-E188&gt;0,"↑",IF(G188-E188&lt;0,"↓","－"))</f>
        <v>↓</v>
      </c>
      <c r="AB188" s="157" t="str">
        <f>IF(V188="↓↓↑↓",IF(AA188="↓","減少傾向","×"),"判定外")</f>
        <v>判定外</v>
      </c>
      <c r="AC188" s="158" t="str">
        <f>IF(V188="↑↑↓↑",IF(AA188="↑","増加傾向","×"),"判定外")</f>
        <v>判定外</v>
      </c>
      <c r="AD188" s="160"/>
      <c r="AE188" s="219"/>
    </row>
    <row r="189" spans="2:31" x14ac:dyDescent="0.15">
      <c r="B189" s="217"/>
      <c r="C189" s="153" t="s">
        <v>284</v>
      </c>
      <c r="D189" s="281">
        <f>ROUND('1-3.2019'!E7,1)</f>
        <v>120</v>
      </c>
      <c r="E189" s="281">
        <f>ROUND('1-3.2020'!E7,1)</f>
        <v>117.6</v>
      </c>
      <c r="F189" s="281">
        <f>ROUND('1-3.2021'!E7,1)</f>
        <v>113.7</v>
      </c>
      <c r="G189" s="281">
        <f>ROUND('1-3.2022'!E7,1)</f>
        <v>111.9</v>
      </c>
      <c r="H189" s="281">
        <f>ROUND('1-3.2023'!E7,1)</f>
        <v>114.7</v>
      </c>
      <c r="I189" s="274">
        <f>AVERAGE(D189:H189)</f>
        <v>115.58000000000001</v>
      </c>
      <c r="J189" s="275">
        <f>I189*0.97</f>
        <v>112.11260000000001</v>
      </c>
      <c r="K189" s="275">
        <f>I189*1.03</f>
        <v>119.04740000000001</v>
      </c>
      <c r="L189" s="276" t="str">
        <f>IF(AND(D189&gt;I189*0.97,D189&lt;I189*1.03),"○","×")</f>
        <v>×</v>
      </c>
      <c r="M189" s="276" t="str">
        <f>IF(AND(E189&gt;I189*0.97,E189&lt;I189*1.03),"○","×")</f>
        <v>○</v>
      </c>
      <c r="N189" s="276" t="str">
        <f>IF(AND(F189&gt;I189*0.97,F189&lt;I189*1.03),"○","×")</f>
        <v>○</v>
      </c>
      <c r="O189" s="276" t="str">
        <f>IF(AND(G189&gt;I189*0.97,G189&lt;I189*1.03),"○","×")</f>
        <v>×</v>
      </c>
      <c r="P189" s="276" t="str">
        <f>IF(AND(H189&gt;I189*0.97,H189&lt;I189*1.03),"○","×")</f>
        <v>○</v>
      </c>
      <c r="Q189" s="154" t="str">
        <f>IF(COUNTIF(L189:P189,"○")=5,"同程度","―")</f>
        <v>―</v>
      </c>
      <c r="R189" s="148" t="str">
        <f t="shared" si="25"/>
        <v>↓</v>
      </c>
      <c r="S189" s="119" t="str">
        <f t="shared" si="25"/>
        <v>↓</v>
      </c>
      <c r="T189" s="119" t="str">
        <f t="shared" si="25"/>
        <v>↓</v>
      </c>
      <c r="U189" s="119" t="str">
        <f t="shared" si="25"/>
        <v>↑</v>
      </c>
      <c r="V189" s="119" t="str">
        <f>R189&amp;S189&amp;T189&amp;U189</f>
        <v>↓↓↓↑</v>
      </c>
      <c r="W189" s="158" t="str" cm="1">
        <f t="array" ref="W189">INDEX($AL$2:$AL$82,MATCH(V189,$AK$2:$AK$82,0),0)</f>
        <v>最新年度のみ増加</v>
      </c>
      <c r="X189" s="156" t="str">
        <f>IF(F189-D189&gt;0,"↑",IF(F189-D189&lt;0,"↓","－"))</f>
        <v>↓</v>
      </c>
      <c r="Y189" s="157" t="str">
        <f>IF(V189="↓↑↓↓",IF(X189="↓","減少傾向","×"),"判定外")</f>
        <v>判定外</v>
      </c>
      <c r="Z189" s="158" t="str">
        <f>IF(V189="↑↓↑↑",IF(X189="↑","増加傾向","×"),"判定外")</f>
        <v>判定外</v>
      </c>
      <c r="AA189" s="159" t="str">
        <f>IF(G189-E189&gt;0,"↑",IF(G189-E189&lt;0,"↓","－"))</f>
        <v>↓</v>
      </c>
      <c r="AB189" s="157" t="str">
        <f>IF(V189="↓↓↑↓",IF(AA189="↓","減少傾向","×"),"判定外")</f>
        <v>判定外</v>
      </c>
      <c r="AC189" s="158" t="str">
        <f>IF(V189="↑↑↓↑",IF(AA189="↑","増加傾向","×"),"判定外")</f>
        <v>判定外</v>
      </c>
      <c r="AD189" s="160"/>
      <c r="AE189" s="219"/>
    </row>
    <row r="190" spans="2:31" x14ac:dyDescent="0.15">
      <c r="B190" s="217"/>
      <c r="C190" s="153" t="s">
        <v>344</v>
      </c>
      <c r="D190" s="280">
        <f>ROUND(SUM(D188:D189),1)</f>
        <v>379</v>
      </c>
      <c r="E190" s="280">
        <f>ROUND(SUM(E188:E189),1)</f>
        <v>373.4</v>
      </c>
      <c r="F190" s="280">
        <f>ROUND(SUM(F188:F189),1)</f>
        <v>366.9</v>
      </c>
      <c r="G190" s="280">
        <f>ROUND(SUM(G188:G189),1)</f>
        <v>365.9</v>
      </c>
      <c r="H190" s="280">
        <f>ROUND(SUM(H188:H189),1)</f>
        <v>370.8</v>
      </c>
      <c r="I190" s="274">
        <f>AVERAGE(D190:H190)</f>
        <v>371.19999999999993</v>
      </c>
      <c r="J190" s="275">
        <f>I190*0.97</f>
        <v>360.06399999999991</v>
      </c>
      <c r="K190" s="275">
        <f>I190*1.03</f>
        <v>382.33599999999996</v>
      </c>
      <c r="L190" s="276" t="str">
        <f>IF(AND(D190&gt;I190*0.97,D190&lt;I190*1.03),"○","×")</f>
        <v>○</v>
      </c>
      <c r="M190" s="276" t="str">
        <f>IF(AND(E190&gt;I190*0.97,E190&lt;I190*1.03),"○","×")</f>
        <v>○</v>
      </c>
      <c r="N190" s="276" t="str">
        <f>IF(AND(F190&gt;I190*0.97,F190&lt;I190*1.03),"○","×")</f>
        <v>○</v>
      </c>
      <c r="O190" s="276" t="str">
        <f>IF(AND(G190&gt;I190*0.97,G190&lt;I190*1.03),"○","×")</f>
        <v>○</v>
      </c>
      <c r="P190" s="276" t="str">
        <f>IF(AND(H190&gt;I190*0.97,H190&lt;I190*1.03),"○","×")</f>
        <v>○</v>
      </c>
      <c r="Q190" s="154" t="str">
        <f>IF(COUNTIF(L190:P190,"○")=5,"同程度","―")</f>
        <v>同程度</v>
      </c>
      <c r="R190" s="148" t="str">
        <f t="shared" si="25"/>
        <v>↓</v>
      </c>
      <c r="S190" s="119" t="str">
        <f t="shared" si="25"/>
        <v>↓</v>
      </c>
      <c r="T190" s="119" t="str">
        <f t="shared" si="25"/>
        <v>↓</v>
      </c>
      <c r="U190" s="119" t="str">
        <f t="shared" si="25"/>
        <v>↑</v>
      </c>
      <c r="V190" s="119" t="str">
        <f>R190&amp;S190&amp;T190&amp;U190</f>
        <v>↓↓↓↑</v>
      </c>
      <c r="W190" s="158" t="str" cm="1">
        <f t="array" ref="W190">INDEX($AL$2:$AL$82,MATCH(V190,$AK$2:$AK$82,0),0)</f>
        <v>最新年度のみ増加</v>
      </c>
      <c r="X190" s="156" t="str">
        <f>IF(F190-D190&gt;0,"↑",IF(F190-D190&lt;0,"↓","－"))</f>
        <v>↓</v>
      </c>
      <c r="Y190" s="157" t="str">
        <f>IF(V190="↓↑↓↓",IF(X190="↓","減少傾向","×"),"判定外")</f>
        <v>判定外</v>
      </c>
      <c r="Z190" s="158" t="str">
        <f>IF(V190="↑↓↑↑",IF(X190="↑","増加傾向","×"),"判定外")</f>
        <v>判定外</v>
      </c>
      <c r="AA190" s="159" t="str">
        <f>IF(G190-E190&gt;0,"↑",IF(G190-E190&lt;0,"↓","－"))</f>
        <v>↓</v>
      </c>
      <c r="AB190" s="157" t="str">
        <f>IF(V190="↓↓↑↓",IF(AA190="↓","減少傾向","×"),"判定外")</f>
        <v>判定外</v>
      </c>
      <c r="AC190" s="158" t="str">
        <f>IF(V190="↑↑↓↑",IF(AA190="↑","増加傾向","×"),"判定外")</f>
        <v>判定外</v>
      </c>
      <c r="AD190" s="161" t="s">
        <v>364</v>
      </c>
      <c r="AE190" s="219"/>
    </row>
    <row r="191" spans="2:31" ht="14.25" thickBot="1" x14ac:dyDescent="0.2">
      <c r="B191" s="217"/>
      <c r="C191" s="153" t="s">
        <v>345</v>
      </c>
      <c r="D191" s="162">
        <f>ROUND(D189/D190,3)</f>
        <v>0.317</v>
      </c>
      <c r="E191" s="162">
        <f>ROUND(E189/E190,3)</f>
        <v>0.315</v>
      </c>
      <c r="F191" s="162">
        <f>ROUND(F189/F190,3)</f>
        <v>0.31</v>
      </c>
      <c r="G191" s="162">
        <f>ROUND(G189/G190,3)</f>
        <v>0.30599999999999999</v>
      </c>
      <c r="H191" s="162">
        <f>ROUND(H189/H190,3)</f>
        <v>0.309</v>
      </c>
      <c r="I191" s="163">
        <f>AVERAGE(D191:H191)</f>
        <v>0.31140000000000001</v>
      </c>
      <c r="J191" s="164">
        <f>I191-0.03</f>
        <v>0.28139999999999998</v>
      </c>
      <c r="K191" s="164">
        <f>I191+0.03</f>
        <v>0.34140000000000004</v>
      </c>
      <c r="L191" s="277" t="str">
        <f>IF(AND(D191&gt;I191-0.03,D191&lt;I191+0.03),"○","×")</f>
        <v>○</v>
      </c>
      <c r="M191" s="277" t="str">
        <f>IF(AND(E191&gt;I191-0.03,E191&lt;I191+0.03),"○","×")</f>
        <v>○</v>
      </c>
      <c r="N191" s="277" t="str">
        <f>IF(AND(F191&gt;I191-0.03,F191&lt;I191+0.03),"○","×")</f>
        <v>○</v>
      </c>
      <c r="O191" s="277" t="str">
        <f>IF(AND(G191&gt;I191-0.03,G191&lt;I191+0.03),"○","×")</f>
        <v>○</v>
      </c>
      <c r="P191" s="277" t="str">
        <f>IF(AND(H191&gt;I191-0.03,H191&lt;I191+0.03),"○","×")</f>
        <v>○</v>
      </c>
      <c r="Q191" s="165" t="str">
        <f>IF(COUNTIF(L191:P191,"○")=5,"同程度","―")</f>
        <v>同程度</v>
      </c>
      <c r="R191" s="166" t="str">
        <f t="shared" si="25"/>
        <v>↓</v>
      </c>
      <c r="S191" s="133" t="str">
        <f t="shared" si="25"/>
        <v>↓</v>
      </c>
      <c r="T191" s="133" t="str">
        <f t="shared" si="25"/>
        <v>↓</v>
      </c>
      <c r="U191" s="133" t="str">
        <f t="shared" si="25"/>
        <v>↑</v>
      </c>
      <c r="V191" s="133" t="str">
        <f>R191&amp;S191&amp;T191&amp;U191</f>
        <v>↓↓↓↑</v>
      </c>
      <c r="W191" s="170" t="str" cm="1">
        <f t="array" ref="W191">INDEX($AL$2:$AL$82,MATCH(V191,$AK$2:$AK$82,0),0)</f>
        <v>最新年度のみ増加</v>
      </c>
      <c r="X191" s="168" t="str">
        <f>IF(F191-D191&gt;0,"↑",IF(F191-D191&lt;0,"↓","－"))</f>
        <v>↓</v>
      </c>
      <c r="Y191" s="169" t="str">
        <f>IF(V191="↓↑↓↓",IF(X191="↓","減少傾向","×"),"判定外")</f>
        <v>判定外</v>
      </c>
      <c r="Z191" s="170" t="str">
        <f>IF(V191="↑↓↑↑",IF(X191="↑","増加傾向","×"),"判定外")</f>
        <v>判定外</v>
      </c>
      <c r="AA191" s="171" t="str">
        <f>IF(G191-E191&gt;0,"↑",IF(G191-E191&lt;0,"↓","－"))</f>
        <v>↓</v>
      </c>
      <c r="AB191" s="169" t="str">
        <f>IF(V191="↓↓↑↓",IF(AA191="↓","減少傾向","×"),"判定外")</f>
        <v>判定外</v>
      </c>
      <c r="AC191" s="170" t="str">
        <f>IF(V191="↑↑↓↑",IF(AA191="↑","増加傾向","×"),"判定外")</f>
        <v>判定外</v>
      </c>
      <c r="AD191" s="172" t="s">
        <v>364</v>
      </c>
      <c r="AE191" s="219"/>
    </row>
    <row r="192" spans="2:31" x14ac:dyDescent="0.15">
      <c r="B192" s="217"/>
      <c r="C192" s="153" t="s">
        <v>350</v>
      </c>
      <c r="D192" s="40">
        <f>COUNTIFS('1-3.2019'!B12:B97,"G",'1-3.2019'!D12:D97,"&lt;&gt;")</f>
        <v>25</v>
      </c>
      <c r="E192" s="40">
        <f>COUNTIFS('1-3.2020'!B12:B97,"G",'1-3.2020'!D12:D97,"&lt;&gt;")</f>
        <v>25</v>
      </c>
      <c r="F192" s="40">
        <f>COUNTIFS('1-3.2021'!B12:B97,"G",'1-3.2021'!D12:D97,"&lt;&gt;")</f>
        <v>25</v>
      </c>
      <c r="G192" s="40">
        <f>COUNTIFS('1-3.2022'!B12:B97,"G",'1-3.2022'!D12:D97,"&lt;&gt;")</f>
        <v>25</v>
      </c>
      <c r="H192" s="40">
        <f>COUNTIFS('1-3.2023'!B12:B97,"G",'1-3.2023'!D12:D97,"&lt;&gt;")</f>
        <v>25</v>
      </c>
      <c r="I192" s="304"/>
      <c r="J192" s="304"/>
      <c r="K192" s="304"/>
      <c r="L192" s="305"/>
      <c r="M192" s="305"/>
      <c r="N192" s="305"/>
      <c r="O192" s="305"/>
      <c r="P192" s="305"/>
      <c r="Q192" s="221"/>
      <c r="R192" s="221"/>
      <c r="S192" s="221"/>
      <c r="T192" s="221"/>
      <c r="U192" s="221"/>
      <c r="V192" s="221"/>
      <c r="W192" s="220"/>
      <c r="X192" s="221"/>
      <c r="Y192" s="220"/>
      <c r="Z192" s="220"/>
      <c r="AA192" s="221"/>
      <c r="AB192" s="220"/>
      <c r="AC192" s="220"/>
      <c r="AD192" s="222"/>
      <c r="AE192" s="219"/>
    </row>
    <row r="193" spans="2:39" ht="14.25" thickBot="1" x14ac:dyDescent="0.2">
      <c r="B193" s="225"/>
      <c r="C193" s="226"/>
      <c r="D193" s="306"/>
      <c r="E193" s="306"/>
      <c r="F193" s="306"/>
      <c r="G193" s="306"/>
      <c r="H193" s="306"/>
      <c r="I193" s="307"/>
      <c r="J193" s="307"/>
      <c r="K193" s="307"/>
      <c r="L193" s="308"/>
      <c r="M193" s="308"/>
      <c r="N193" s="308"/>
      <c r="O193" s="308"/>
      <c r="P193" s="308"/>
      <c r="Q193" s="228"/>
      <c r="R193" s="228"/>
      <c r="S193" s="228"/>
      <c r="T193" s="228"/>
      <c r="U193" s="228"/>
      <c r="V193" s="228"/>
      <c r="W193" s="227"/>
      <c r="X193" s="228"/>
      <c r="Y193" s="227"/>
      <c r="Z193" s="227"/>
      <c r="AA193" s="228"/>
      <c r="AB193" s="227"/>
      <c r="AC193" s="227"/>
      <c r="AD193" s="229"/>
      <c r="AE193" s="230"/>
    </row>
    <row r="194" spans="2:39" ht="14.25" thickBot="1" x14ac:dyDescent="0.2">
      <c r="C194" s="231"/>
      <c r="D194" s="4"/>
      <c r="E194" s="4"/>
      <c r="F194" s="4"/>
      <c r="G194" s="4"/>
      <c r="H194" s="4"/>
      <c r="I194" s="285"/>
      <c r="J194" s="285"/>
      <c r="K194" s="285"/>
      <c r="L194" s="286"/>
      <c r="M194" s="286"/>
      <c r="N194" s="286"/>
      <c r="O194" s="286"/>
      <c r="P194" s="286"/>
    </row>
    <row r="195" spans="2:39" ht="14.25" thickBot="1" x14ac:dyDescent="0.2">
      <c r="B195" s="211" t="s">
        <v>491</v>
      </c>
      <c r="C195" s="212"/>
      <c r="D195" s="300"/>
      <c r="E195" s="300"/>
      <c r="F195" s="300"/>
      <c r="G195" s="300"/>
      <c r="H195" s="300"/>
      <c r="I195" s="301"/>
      <c r="J195" s="301"/>
      <c r="K195" s="301"/>
      <c r="L195" s="302"/>
      <c r="M195" s="302"/>
      <c r="N195" s="302"/>
      <c r="O195" s="302"/>
      <c r="P195" s="302"/>
      <c r="Q195" s="214"/>
      <c r="R195" s="214"/>
      <c r="S195" s="214"/>
      <c r="T195" s="214"/>
      <c r="U195" s="214"/>
      <c r="V195" s="214"/>
      <c r="W195" s="213"/>
      <c r="X195" s="214"/>
      <c r="Y195" s="213"/>
      <c r="Z195" s="213"/>
      <c r="AA195" s="214"/>
      <c r="AB195" s="213"/>
      <c r="AC195" s="213"/>
      <c r="AD195" s="215"/>
      <c r="AE195" s="216"/>
    </row>
    <row r="196" spans="2:39" x14ac:dyDescent="0.15">
      <c r="B196" s="217"/>
      <c r="C196" s="223"/>
      <c r="D196" s="303"/>
      <c r="E196" s="303"/>
      <c r="F196" s="303"/>
      <c r="G196" s="303"/>
      <c r="H196" s="303"/>
      <c r="I196" s="343" t="s">
        <v>368</v>
      </c>
      <c r="J196" s="344"/>
      <c r="K196" s="344"/>
      <c r="L196" s="345"/>
      <c r="M196" s="345"/>
      <c r="N196" s="345"/>
      <c r="O196" s="345"/>
      <c r="P196" s="345"/>
      <c r="Q196" s="346" t="s">
        <v>366</v>
      </c>
      <c r="R196" s="348" t="s">
        <v>369</v>
      </c>
      <c r="S196" s="349"/>
      <c r="T196" s="349"/>
      <c r="U196" s="349"/>
      <c r="V196" s="350" t="s">
        <v>367</v>
      </c>
      <c r="W196" s="351"/>
      <c r="X196" s="337" t="s">
        <v>468</v>
      </c>
      <c r="Y196" s="341" t="s">
        <v>472</v>
      </c>
      <c r="Z196" s="342"/>
      <c r="AA196" s="339" t="s">
        <v>469</v>
      </c>
      <c r="AB196" s="341" t="s">
        <v>473</v>
      </c>
      <c r="AC196" s="342"/>
      <c r="AD196" s="360" t="s">
        <v>456</v>
      </c>
      <c r="AE196" s="233"/>
      <c r="AK196" s="185"/>
      <c r="AL196" s="185"/>
      <c r="AM196" s="185"/>
    </row>
    <row r="197" spans="2:39" s="185" customFormat="1" x14ac:dyDescent="0.15">
      <c r="B197" s="234"/>
      <c r="C197" s="187" t="s">
        <v>311</v>
      </c>
      <c r="D197" s="269" t="str">
        <f ca="1">Q1</f>
        <v>R1</v>
      </c>
      <c r="E197" s="269" t="str">
        <f ca="1">R1</f>
        <v>R2</v>
      </c>
      <c r="F197" s="269" t="str">
        <f ca="1">S1</f>
        <v>R3</v>
      </c>
      <c r="G197" s="269" t="str">
        <f ca="1">T1</f>
        <v>R4</v>
      </c>
      <c r="H197" s="269" t="str">
        <f ca="1">U1</f>
        <v>R5</v>
      </c>
      <c r="I197" s="272" t="s">
        <v>365</v>
      </c>
      <c r="J197" s="273">
        <v>-0.03</v>
      </c>
      <c r="K197" s="273">
        <v>0.03</v>
      </c>
      <c r="L197" s="269" t="str">
        <f ca="1">Q1</f>
        <v>R1</v>
      </c>
      <c r="M197" s="269" t="str">
        <f ca="1">R1</f>
        <v>R2</v>
      </c>
      <c r="N197" s="269" t="str">
        <f ca="1">S1</f>
        <v>R3</v>
      </c>
      <c r="O197" s="269" t="str">
        <f ca="1">T1</f>
        <v>R4</v>
      </c>
      <c r="P197" s="269" t="str">
        <f ca="1">U1</f>
        <v>R5</v>
      </c>
      <c r="Q197" s="347"/>
      <c r="R197" s="148" t="s">
        <v>462</v>
      </c>
      <c r="S197" s="119" t="s">
        <v>463</v>
      </c>
      <c r="T197" s="119" t="s">
        <v>464</v>
      </c>
      <c r="U197" s="119" t="s">
        <v>465</v>
      </c>
      <c r="V197" s="352"/>
      <c r="W197" s="353"/>
      <c r="X197" s="338"/>
      <c r="Y197" s="149" t="s">
        <v>474</v>
      </c>
      <c r="Z197" s="150" t="s">
        <v>475</v>
      </c>
      <c r="AA197" s="340"/>
      <c r="AB197" s="151" t="s">
        <v>476</v>
      </c>
      <c r="AC197" s="152" t="s">
        <v>477</v>
      </c>
      <c r="AD197" s="361"/>
      <c r="AE197" s="219"/>
      <c r="AH197" s="114"/>
      <c r="AI197" s="114"/>
      <c r="AK197" s="114"/>
      <c r="AL197" s="114"/>
      <c r="AM197" s="114"/>
    </row>
    <row r="198" spans="2:39" x14ac:dyDescent="0.15">
      <c r="B198" s="217"/>
      <c r="C198" s="153" t="s">
        <v>283</v>
      </c>
      <c r="D198" s="261">
        <f ca="1">SUMIF('1.経年データ（専攻単位）'!A:A,D114,'1.経年データ（専攻単位）'!P:P)</f>
        <v>15</v>
      </c>
      <c r="E198" s="261">
        <f ca="1">SUMIF('1.経年データ（専攻単位）'!A:A,E114,'1.経年データ（専攻単位）'!P:P)</f>
        <v>14</v>
      </c>
      <c r="F198" s="261">
        <f ca="1">SUMIF('1.経年データ（専攻単位）'!A:A,F114,'1.経年データ（専攻単位）'!P:P)</f>
        <v>13</v>
      </c>
      <c r="G198" s="261">
        <f ca="1">SUMIF('1.経年データ（専攻単位）'!A:A,G114,'1.経年データ（専攻単位）'!P:P)</f>
        <v>16</v>
      </c>
      <c r="H198" s="261">
        <f ca="1">SUMIF('1.経年データ（専攻単位）'!A:A,H114,'1.経年データ（専攻単位）'!P:P)</f>
        <v>17</v>
      </c>
      <c r="I198" s="274">
        <f ca="1">AVERAGE(D198:H198)</f>
        <v>15</v>
      </c>
      <c r="J198" s="275">
        <f ca="1">I198*0.97</f>
        <v>14.549999999999999</v>
      </c>
      <c r="K198" s="275">
        <f ca="1">I198*1.03</f>
        <v>15.450000000000001</v>
      </c>
      <c r="L198" s="276" t="str">
        <f ca="1">IF(AND(D198&gt;I198*0.97,D198&lt;I198*1.03),"○","×")</f>
        <v>○</v>
      </c>
      <c r="M198" s="276" t="str">
        <f ca="1">IF(AND(E198&gt;I198*0.97,E198&lt;I198*1.03),"○","×")</f>
        <v>×</v>
      </c>
      <c r="N198" s="276" t="str">
        <f ca="1">IF(AND(F198&gt;I198*0.97,F198&lt;I198*1.03),"○","×")</f>
        <v>×</v>
      </c>
      <c r="O198" s="276" t="str">
        <f ca="1">IF(AND(G198&gt;I198*0.97,G198&lt;I198*1.03),"○","×")</f>
        <v>×</v>
      </c>
      <c r="P198" s="276" t="str">
        <f ca="1">IF(AND(H198&gt;I198*0.97,H198&lt;I198*1.03),"○","×")</f>
        <v>×</v>
      </c>
      <c r="Q198" s="154" t="str">
        <f ca="1">IF(COUNTIF(L198:P198,"○")=5,"同程度","―")</f>
        <v>―</v>
      </c>
      <c r="R198" s="148" t="str">
        <f t="shared" ref="R198:U201" ca="1" si="26">IF(E198-D198&gt;0,"↑",IF(E198-D198&lt;0,"↓","－"))</f>
        <v>↓</v>
      </c>
      <c r="S198" s="119" t="str">
        <f t="shared" ca="1" si="26"/>
        <v>↓</v>
      </c>
      <c r="T198" s="119" t="str">
        <f t="shared" ca="1" si="26"/>
        <v>↑</v>
      </c>
      <c r="U198" s="119" t="str">
        <f t="shared" ca="1" si="26"/>
        <v>↑</v>
      </c>
      <c r="V198" s="119" t="str">
        <f ca="1">R198&amp;S198&amp;T198&amp;U198</f>
        <v>↓↓↑↑</v>
      </c>
      <c r="W198" s="158" t="str" cm="1">
        <f t="array" aca="1" ref="W198" ca="1">INDEX($AL$2:$AL$82,MATCH(V198,$AK$2:$AK$82,0),0)</f>
        <v>年度により増減</v>
      </c>
      <c r="X198" s="156" t="str">
        <f ca="1">IF(F198-D198&gt;0,"↑",IF(F198-D198&lt;0,"↓","－"))</f>
        <v>↓</v>
      </c>
      <c r="Y198" s="157" t="str">
        <f ca="1">IF(V198="↓↑↓↓",IF(X198="↓","減少傾向","×"),"判定外")</f>
        <v>判定外</v>
      </c>
      <c r="Z198" s="158" t="str">
        <f ca="1">IF(V198="↑↓↑↑",IF(X198="↑","増加傾向","×"),"判定外")</f>
        <v>判定外</v>
      </c>
      <c r="AA198" s="159" t="str">
        <f ca="1">IF(G198-E198&gt;0,"↑",IF(G198-E198&lt;0,"↓","－"))</f>
        <v>↑</v>
      </c>
      <c r="AB198" s="157" t="str">
        <f ca="1">IF(V198="↓↓↑↓",IF(AA198="↓","減少傾向","×"),"判定外")</f>
        <v>判定外</v>
      </c>
      <c r="AC198" s="158" t="str">
        <f ca="1">IF(V198="↑↑↓↑",IF(AA198="↑","増加傾向","×"),"判定外")</f>
        <v>判定外</v>
      </c>
      <c r="AD198" s="160"/>
      <c r="AE198" s="219"/>
    </row>
    <row r="199" spans="2:39" x14ac:dyDescent="0.15">
      <c r="B199" s="217"/>
      <c r="C199" s="153" t="s">
        <v>284</v>
      </c>
      <c r="D199" s="290">
        <f ca="1">SUMIF('1.経年データ（専攻単位）'!A:A,D114,'1.経年データ（専攻単位）'!Q:Q)</f>
        <v>2</v>
      </c>
      <c r="E199" s="290">
        <f ca="1">SUMIF('1.経年データ（専攻単位）'!A:A,E114,'1.経年データ（専攻単位）'!Q:Q)</f>
        <v>3</v>
      </c>
      <c r="F199" s="290">
        <f ca="1">SUMIF('1.経年データ（専攻単位）'!A:A,F114,'1.経年データ（専攻単位）'!Q:Q)</f>
        <v>3</v>
      </c>
      <c r="G199" s="290">
        <f ca="1">SUMIF('1.経年データ（専攻単位）'!A:A,G114,'1.経年データ（専攻単位）'!Q:Q)</f>
        <v>3</v>
      </c>
      <c r="H199" s="290">
        <f ca="1">SUMIF('1.経年データ（専攻単位）'!A:A,H114,'1.経年データ（専攻単位）'!Q:Q)</f>
        <v>4</v>
      </c>
      <c r="I199" s="274">
        <f ca="1">AVERAGE(D199:H199)</f>
        <v>3</v>
      </c>
      <c r="J199" s="275">
        <f ca="1">I199*0.97</f>
        <v>2.91</v>
      </c>
      <c r="K199" s="275">
        <f ca="1">I199*1.03</f>
        <v>3.09</v>
      </c>
      <c r="L199" s="276" t="str">
        <f ca="1">IF(AND(D199&gt;I199*0.97,D199&lt;I199*1.03),"○","×")</f>
        <v>×</v>
      </c>
      <c r="M199" s="276" t="str">
        <f ca="1">IF(AND(E199&gt;I199*0.97,E199&lt;I199*1.03),"○","×")</f>
        <v>○</v>
      </c>
      <c r="N199" s="276" t="str">
        <f ca="1">IF(AND(F199&gt;I199*0.97,F199&lt;I199*1.03),"○","×")</f>
        <v>○</v>
      </c>
      <c r="O199" s="276" t="str">
        <f ca="1">IF(AND(G199&gt;I199*0.97,G199&lt;I199*1.03),"○","×")</f>
        <v>○</v>
      </c>
      <c r="P199" s="276" t="str">
        <f ca="1">IF(AND(H199&gt;I199*0.97,H199&lt;I199*1.03),"○","×")</f>
        <v>×</v>
      </c>
      <c r="Q199" s="154" t="str">
        <f ca="1">IF(COUNTIF(L199:P199,"○")=5,"同程度","―")</f>
        <v>―</v>
      </c>
      <c r="R199" s="148" t="str">
        <f t="shared" ca="1" si="26"/>
        <v>↑</v>
      </c>
      <c r="S199" s="119" t="str">
        <f t="shared" ca="1" si="26"/>
        <v>－</v>
      </c>
      <c r="T199" s="119" t="str">
        <f t="shared" ca="1" si="26"/>
        <v>－</v>
      </c>
      <c r="U199" s="119" t="str">
        <f t="shared" ca="1" si="26"/>
        <v>↑</v>
      </c>
      <c r="V199" s="119" t="str">
        <f ca="1">R199&amp;S199&amp;T199&amp;U199</f>
        <v>↑－－↑</v>
      </c>
      <c r="W199" s="158" t="str" cm="1">
        <f t="array" aca="1" ref="W199" ca="1">INDEX($AL$2:$AL$82,MATCH(V199,$AK$2:$AK$82,0),0)</f>
        <v>増加傾向⤴</v>
      </c>
      <c r="X199" s="156" t="str">
        <f ca="1">IF(F199-D199&gt;0,"↑",IF(F199-D199&lt;0,"↓","－"))</f>
        <v>↑</v>
      </c>
      <c r="Y199" s="157" t="str">
        <f ca="1">IF(V199="↓↑↓↓",IF(X199="↓","減少傾向","×"),"判定外")</f>
        <v>判定外</v>
      </c>
      <c r="Z199" s="158" t="str">
        <f ca="1">IF(V199="↑↓↑↑",IF(X199="↑","増加傾向","×"),"判定外")</f>
        <v>判定外</v>
      </c>
      <c r="AA199" s="159" t="str">
        <f ca="1">IF(G199-E199&gt;0,"↑",IF(G199-E199&lt;0,"↓","－"))</f>
        <v>－</v>
      </c>
      <c r="AB199" s="157" t="str">
        <f ca="1">IF(V199="↓↓↑↓",IF(AA199="↓","減少傾向","×"),"判定外")</f>
        <v>判定外</v>
      </c>
      <c r="AC199" s="158" t="str">
        <f ca="1">IF(V199="↑↑↓↑",IF(AA199="↑","増加傾向","×"),"判定外")</f>
        <v>判定外</v>
      </c>
      <c r="AD199" s="160"/>
      <c r="AE199" s="219"/>
    </row>
    <row r="200" spans="2:39" x14ac:dyDescent="0.15">
      <c r="B200" s="217"/>
      <c r="C200" s="153" t="s">
        <v>344</v>
      </c>
      <c r="D200" s="261">
        <f ca="1">SUM(D198:D199)</f>
        <v>17</v>
      </c>
      <c r="E200" s="261">
        <f ca="1">SUM(E198:E199)</f>
        <v>17</v>
      </c>
      <c r="F200" s="261">
        <f ca="1">SUM(F198:F199)</f>
        <v>16</v>
      </c>
      <c r="G200" s="261">
        <f ca="1">SUM(G198:G199)</f>
        <v>19</v>
      </c>
      <c r="H200" s="261">
        <f ca="1">SUM(H198:H199)</f>
        <v>21</v>
      </c>
      <c r="I200" s="274">
        <f ca="1">AVERAGE(D200:H200)</f>
        <v>18</v>
      </c>
      <c r="J200" s="275">
        <f ca="1">I200*0.97</f>
        <v>17.46</v>
      </c>
      <c r="K200" s="275">
        <f ca="1">I200*1.03</f>
        <v>18.54</v>
      </c>
      <c r="L200" s="276" t="str">
        <f ca="1">IF(AND(D200&gt;I200*0.97,D200&lt;I200*1.03),"○","×")</f>
        <v>×</v>
      </c>
      <c r="M200" s="276" t="str">
        <f ca="1">IF(AND(E200&gt;I200*0.97,E200&lt;I200*1.03),"○","×")</f>
        <v>×</v>
      </c>
      <c r="N200" s="276" t="str">
        <f ca="1">IF(AND(F200&gt;I200*0.97,F200&lt;I200*1.03),"○","×")</f>
        <v>×</v>
      </c>
      <c r="O200" s="276" t="str">
        <f ca="1">IF(AND(G200&gt;I200*0.97,G200&lt;I200*1.03),"○","×")</f>
        <v>×</v>
      </c>
      <c r="P200" s="276" t="str">
        <f ca="1">IF(AND(H200&gt;I200*0.97,H200&lt;I200*1.03),"○","×")</f>
        <v>×</v>
      </c>
      <c r="Q200" s="154" t="str">
        <f ca="1">IF(COUNTIF(L200:P200,"○")=5,"同程度","―")</f>
        <v>―</v>
      </c>
      <c r="R200" s="148" t="str">
        <f t="shared" ca="1" si="26"/>
        <v>－</v>
      </c>
      <c r="S200" s="119" t="str">
        <f t="shared" ca="1" si="26"/>
        <v>↓</v>
      </c>
      <c r="T200" s="119" t="str">
        <f t="shared" ca="1" si="26"/>
        <v>↑</v>
      </c>
      <c r="U200" s="119" t="str">
        <f t="shared" ca="1" si="26"/>
        <v>↑</v>
      </c>
      <c r="V200" s="119" t="str">
        <f ca="1">R200&amp;S200&amp;T200&amp;U200</f>
        <v>－↓↑↑</v>
      </c>
      <c r="W200" s="158" t="str" cm="1">
        <f t="array" aca="1" ref="W200" ca="1">INDEX($AL$2:$AL$82,MATCH(V200,$AK$2:$AK$82,0),0)</f>
        <v>年度により増減</v>
      </c>
      <c r="X200" s="156" t="str">
        <f ca="1">IF(F200-D200&gt;0,"↑",IF(F200-D200&lt;0,"↓","－"))</f>
        <v>↓</v>
      </c>
      <c r="Y200" s="157" t="str">
        <f ca="1">IF(V200="↓↑↓↓",IF(X200="↓","減少傾向","×"),"判定外")</f>
        <v>判定外</v>
      </c>
      <c r="Z200" s="158" t="str">
        <f ca="1">IF(V200="↑↓↑↑",IF(X200="↑","増加傾向","×"),"判定外")</f>
        <v>判定外</v>
      </c>
      <c r="AA200" s="159" t="str">
        <f ca="1">IF(G200-E200&gt;0,"↑",IF(G200-E200&lt;0,"↓","－"))</f>
        <v>↑</v>
      </c>
      <c r="AB200" s="157" t="str">
        <f ca="1">IF(V200="↓↓↑↓",IF(AA200="↓","減少傾向","×"),"判定外")</f>
        <v>判定外</v>
      </c>
      <c r="AC200" s="158" t="str">
        <f ca="1">IF(V200="↑↑↓↑",IF(AA200="↑","増加傾向","×"),"判定外")</f>
        <v>判定外</v>
      </c>
      <c r="AD200" s="161" t="s">
        <v>453</v>
      </c>
      <c r="AE200" s="219"/>
    </row>
    <row r="201" spans="2:39" ht="27.75" thickBot="1" x14ac:dyDescent="0.2">
      <c r="B201" s="217"/>
      <c r="C201" s="187" t="s">
        <v>346</v>
      </c>
      <c r="D201" s="162">
        <f ca="1">ROUND(D199/D200,3)</f>
        <v>0.11799999999999999</v>
      </c>
      <c r="E201" s="162">
        <f ca="1">ROUND(E199/E200,3)</f>
        <v>0.17599999999999999</v>
      </c>
      <c r="F201" s="162">
        <f ca="1">ROUND(F199/F200,3)</f>
        <v>0.188</v>
      </c>
      <c r="G201" s="162">
        <f ca="1">ROUND(G199/G200,3)</f>
        <v>0.158</v>
      </c>
      <c r="H201" s="162">
        <f ca="1">ROUND(H199/H200,3)</f>
        <v>0.19</v>
      </c>
      <c r="I201" s="163">
        <f ca="1">AVERAGE(D201:H201)</f>
        <v>0.16600000000000001</v>
      </c>
      <c r="J201" s="164">
        <f ca="1">I201-0.03</f>
        <v>0.13600000000000001</v>
      </c>
      <c r="K201" s="164">
        <f ca="1">I201+0.03</f>
        <v>0.19600000000000001</v>
      </c>
      <c r="L201" s="277" t="str">
        <f ca="1">IF(AND(D201&gt;I201-0.03,D201&lt;I201+0.03),"○","×")</f>
        <v>×</v>
      </c>
      <c r="M201" s="277" t="str">
        <f ca="1">IF(AND(E201&gt;I201-0.03,E201&lt;I201+0.03),"○","×")</f>
        <v>○</v>
      </c>
      <c r="N201" s="277" t="str">
        <f ca="1">IF(AND(F201&gt;I201-0.03,F201&lt;I201+0.03),"○","×")</f>
        <v>○</v>
      </c>
      <c r="O201" s="277" t="str">
        <f ca="1">IF(AND(G201&gt;I201-0.03,G201&lt;I201+0.03),"○","×")</f>
        <v>○</v>
      </c>
      <c r="P201" s="277" t="str">
        <f ca="1">IF(AND(H201&gt;I201-0.03,H201&lt;I201+0.03),"○","×")</f>
        <v>○</v>
      </c>
      <c r="Q201" s="165" t="str">
        <f ca="1">IF(COUNTIF(L201:P201,"○")=5,"同程度","―")</f>
        <v>―</v>
      </c>
      <c r="R201" s="166" t="str">
        <f t="shared" ca="1" si="26"/>
        <v>↑</v>
      </c>
      <c r="S201" s="133" t="str">
        <f t="shared" ca="1" si="26"/>
        <v>↑</v>
      </c>
      <c r="T201" s="133" t="str">
        <f t="shared" ca="1" si="26"/>
        <v>↓</v>
      </c>
      <c r="U201" s="133" t="str">
        <f t="shared" ca="1" si="26"/>
        <v>↑</v>
      </c>
      <c r="V201" s="133" t="str">
        <f ca="1">R201&amp;S201&amp;T201&amp;U201</f>
        <v>↑↑↓↑</v>
      </c>
      <c r="W201" s="170" t="str" cm="1">
        <f t="array" aca="1" ref="W201" ca="1">INDEX($AL$2:$AL$82,MATCH(V201,$AK$2:$AK$82,0),0)</f>
        <v>年度により増減</v>
      </c>
      <c r="X201" s="168" t="str">
        <f ca="1">IF(F201-D201&gt;0,"↑",IF(F201-D201&lt;0,"↓","－"))</f>
        <v>↑</v>
      </c>
      <c r="Y201" s="169" t="str">
        <f ca="1">IF(V201="↓↑↓↓",IF(X201="↓","減少傾向","×"),"判定外")</f>
        <v>判定外</v>
      </c>
      <c r="Z201" s="170" t="str">
        <f ca="1">IF(V201="↑↓↑↑",IF(X201="↑","増加傾向","×"),"判定外")</f>
        <v>判定外</v>
      </c>
      <c r="AA201" s="171" t="str">
        <f ca="1">IF(G201-E201&gt;0,"↑",IF(G201-E201&lt;0,"↓","－"))</f>
        <v>↓</v>
      </c>
      <c r="AB201" s="169" t="str">
        <f ca="1">IF(V201="↓↓↑↓",IF(AA201="↓","減少傾向","×"),"判定外")</f>
        <v>判定外</v>
      </c>
      <c r="AC201" s="170" t="str">
        <f ca="1">IF(V201="↑↑↓↑",IF(AA201="↑","増加傾向","×"),"判定外")</f>
        <v>×</v>
      </c>
      <c r="AD201" s="172" t="s">
        <v>453</v>
      </c>
      <c r="AE201" s="219"/>
    </row>
    <row r="202" spans="2:39" ht="14.25" thickBot="1" x14ac:dyDescent="0.2">
      <c r="B202" s="217"/>
      <c r="C202" s="223"/>
      <c r="D202" s="303"/>
      <c r="E202" s="303"/>
      <c r="F202" s="303"/>
      <c r="G202" s="303"/>
      <c r="H202" s="303"/>
      <c r="I202" s="304"/>
      <c r="J202" s="304"/>
      <c r="K202" s="304"/>
      <c r="L202" s="305"/>
      <c r="M202" s="305"/>
      <c r="N202" s="305"/>
      <c r="O202" s="305"/>
      <c r="P202" s="305"/>
      <c r="Q202" s="221"/>
      <c r="R202" s="221"/>
      <c r="S202" s="221"/>
      <c r="T202" s="221"/>
      <c r="U202" s="221"/>
      <c r="V202" s="221"/>
      <c r="W202" s="220"/>
      <c r="X202" s="221"/>
      <c r="Y202" s="220"/>
      <c r="Z202" s="220"/>
      <c r="AA202" s="221"/>
      <c r="AB202" s="220"/>
      <c r="AC202" s="220"/>
      <c r="AD202" s="222"/>
      <c r="AE202" s="219"/>
    </row>
    <row r="203" spans="2:39" x14ac:dyDescent="0.15">
      <c r="B203" s="217"/>
      <c r="C203" s="223"/>
      <c r="D203" s="303"/>
      <c r="E203" s="303"/>
      <c r="F203" s="303"/>
      <c r="G203" s="303"/>
      <c r="H203" s="303"/>
      <c r="I203" s="343" t="s">
        <v>368</v>
      </c>
      <c r="J203" s="344"/>
      <c r="K203" s="344"/>
      <c r="L203" s="345"/>
      <c r="M203" s="345"/>
      <c r="N203" s="345"/>
      <c r="O203" s="345"/>
      <c r="P203" s="345"/>
      <c r="Q203" s="346" t="s">
        <v>366</v>
      </c>
      <c r="R203" s="348" t="s">
        <v>369</v>
      </c>
      <c r="S203" s="349"/>
      <c r="T203" s="349"/>
      <c r="U203" s="349"/>
      <c r="V203" s="350" t="s">
        <v>367</v>
      </c>
      <c r="W203" s="351"/>
      <c r="X203" s="337" t="s">
        <v>468</v>
      </c>
      <c r="Y203" s="341" t="s">
        <v>472</v>
      </c>
      <c r="Z203" s="342"/>
      <c r="AA203" s="339" t="s">
        <v>469</v>
      </c>
      <c r="AB203" s="341" t="s">
        <v>473</v>
      </c>
      <c r="AC203" s="342"/>
      <c r="AD203" s="360" t="s">
        <v>456</v>
      </c>
      <c r="AE203" s="219"/>
    </row>
    <row r="204" spans="2:39" x14ac:dyDescent="0.15">
      <c r="B204" s="217"/>
      <c r="C204" s="187" t="s">
        <v>312</v>
      </c>
      <c r="D204" s="269" t="str">
        <f ca="1">Q1</f>
        <v>R1</v>
      </c>
      <c r="E204" s="269" t="str">
        <f ca="1">R1</f>
        <v>R2</v>
      </c>
      <c r="F204" s="269" t="str">
        <f ca="1">S1</f>
        <v>R3</v>
      </c>
      <c r="G204" s="269" t="str">
        <f ca="1">T1</f>
        <v>R4</v>
      </c>
      <c r="H204" s="269" t="str">
        <f ca="1">U1</f>
        <v>R5</v>
      </c>
      <c r="I204" s="272" t="s">
        <v>365</v>
      </c>
      <c r="J204" s="273">
        <v>-0.03</v>
      </c>
      <c r="K204" s="273">
        <v>0.03</v>
      </c>
      <c r="L204" s="269" t="str">
        <f ca="1">Q1</f>
        <v>R1</v>
      </c>
      <c r="M204" s="269" t="str">
        <f ca="1">R1</f>
        <v>R2</v>
      </c>
      <c r="N204" s="269" t="str">
        <f ca="1">S1</f>
        <v>R3</v>
      </c>
      <c r="O204" s="269" t="str">
        <f ca="1">T1</f>
        <v>R4</v>
      </c>
      <c r="P204" s="269" t="str">
        <f ca="1">U1</f>
        <v>R5</v>
      </c>
      <c r="Q204" s="347"/>
      <c r="R204" s="148" t="s">
        <v>462</v>
      </c>
      <c r="S204" s="119" t="s">
        <v>463</v>
      </c>
      <c r="T204" s="119" t="s">
        <v>464</v>
      </c>
      <c r="U204" s="119" t="s">
        <v>465</v>
      </c>
      <c r="V204" s="352"/>
      <c r="W204" s="353"/>
      <c r="X204" s="338"/>
      <c r="Y204" s="149" t="s">
        <v>474</v>
      </c>
      <c r="Z204" s="150" t="s">
        <v>475</v>
      </c>
      <c r="AA204" s="340"/>
      <c r="AB204" s="151" t="s">
        <v>476</v>
      </c>
      <c r="AC204" s="152" t="s">
        <v>477</v>
      </c>
      <c r="AD204" s="361"/>
      <c r="AE204" s="219"/>
    </row>
    <row r="205" spans="2:39" x14ac:dyDescent="0.15">
      <c r="B205" s="217"/>
      <c r="C205" s="153" t="s">
        <v>283</v>
      </c>
      <c r="D205" s="261">
        <f ca="1">SUMIF('1.経年データ（専攻単位）'!A:A,D114,'1.経年データ（専攻単位）'!R:R)</f>
        <v>89</v>
      </c>
      <c r="E205" s="261">
        <f ca="1">SUMIF('1.経年データ（専攻単位）'!A:A,E114,'1.経年データ（専攻単位）'!R:R)</f>
        <v>83</v>
      </c>
      <c r="F205" s="261">
        <f ca="1">SUMIF('1.経年データ（専攻単位）'!A:A,F114,'1.経年データ（専攻単位）'!R:R)</f>
        <v>84</v>
      </c>
      <c r="G205" s="261">
        <f ca="1">SUMIF('1.経年データ（専攻単位）'!A:A,G114,'1.経年データ（専攻単位）'!R:R)</f>
        <v>83</v>
      </c>
      <c r="H205" s="261">
        <f ca="1">SUMIF('1.経年データ（専攻単位）'!A:A,H114,'1.経年データ（専攻単位）'!R:R)</f>
        <v>83</v>
      </c>
      <c r="I205" s="274">
        <f ca="1">AVERAGE(D205:H205)</f>
        <v>84.4</v>
      </c>
      <c r="J205" s="275">
        <f ca="1">I205*0.97</f>
        <v>81.868000000000009</v>
      </c>
      <c r="K205" s="275">
        <f ca="1">I205*1.03</f>
        <v>86.932000000000002</v>
      </c>
      <c r="L205" s="276" t="str">
        <f ca="1">IF(AND(D205&gt;I205*0.97,D205&lt;I205*1.03),"○","×")</f>
        <v>×</v>
      </c>
      <c r="M205" s="276" t="str">
        <f ca="1">IF(AND(E205&gt;I205*0.97,E205&lt;I205*1.03),"○","×")</f>
        <v>○</v>
      </c>
      <c r="N205" s="276" t="str">
        <f ca="1">IF(AND(F205&gt;I205*0.97,F205&lt;I205*1.03),"○","×")</f>
        <v>○</v>
      </c>
      <c r="O205" s="276" t="str">
        <f ca="1">IF(AND(G205&gt;I205*0.97,G205&lt;I205*1.03),"○","×")</f>
        <v>○</v>
      </c>
      <c r="P205" s="276" t="str">
        <f ca="1">IF(AND(H205&gt;I205*0.97,H205&lt;I205*1.03),"○","×")</f>
        <v>○</v>
      </c>
      <c r="Q205" s="154" t="str">
        <f ca="1">IF(COUNTIF(L205:P205,"○")=5,"同程度","―")</f>
        <v>―</v>
      </c>
      <c r="R205" s="148" t="str">
        <f t="shared" ref="R205:U208" ca="1" si="27">IF(E205-D205&gt;0,"↑",IF(E205-D205&lt;0,"↓","－"))</f>
        <v>↓</v>
      </c>
      <c r="S205" s="119" t="str">
        <f t="shared" ca="1" si="27"/>
        <v>↑</v>
      </c>
      <c r="T205" s="119" t="str">
        <f t="shared" ca="1" si="27"/>
        <v>↓</v>
      </c>
      <c r="U205" s="119" t="str">
        <f t="shared" ca="1" si="27"/>
        <v>－</v>
      </c>
      <c r="V205" s="119" t="str">
        <f ca="1">R205&amp;S205&amp;T205&amp;U205</f>
        <v>↓↑↓－</v>
      </c>
      <c r="W205" s="158" t="str" cm="1">
        <f t="array" aca="1" ref="W205" ca="1">INDEX($AL$2:$AL$82,MATCH(V205,$AK$2:$AK$82,0),0)</f>
        <v>年度により増減</v>
      </c>
      <c r="X205" s="156" t="str">
        <f ca="1">IF(F205-D205&gt;0,"↑",IF(F205-D205&lt;0,"↓","－"))</f>
        <v>↓</v>
      </c>
      <c r="Y205" s="157" t="str">
        <f ca="1">IF(V205="↓↑↓↓",IF(X205="↓","減少傾向","×"),"判定外")</f>
        <v>判定外</v>
      </c>
      <c r="Z205" s="158" t="str">
        <f ca="1">IF(V205="↑↓↑↑",IF(X205="↑","増加傾向","×"),"判定外")</f>
        <v>判定外</v>
      </c>
      <c r="AA205" s="159" t="str">
        <f ca="1">IF(G205-E205&gt;0,"↑",IF(G205-E205&lt;0,"↓","－"))</f>
        <v>－</v>
      </c>
      <c r="AB205" s="157" t="str">
        <f ca="1">IF(V205="↓↓↑↓",IF(AA205="↓","減少傾向","×"),"判定外")</f>
        <v>判定外</v>
      </c>
      <c r="AC205" s="158" t="str">
        <f ca="1">IF(V205="↑↑↓↑",IF(AA205="↑","増加傾向","×"),"判定外")</f>
        <v>判定外</v>
      </c>
      <c r="AD205" s="160"/>
      <c r="AE205" s="219"/>
    </row>
    <row r="206" spans="2:39" x14ac:dyDescent="0.15">
      <c r="B206" s="217"/>
      <c r="C206" s="153" t="s">
        <v>284</v>
      </c>
      <c r="D206" s="290">
        <f ca="1">SUMIF('1.経年データ（専攻単位）'!A:A,D114,'1.経年データ（専攻単位）'!S:S)</f>
        <v>44</v>
      </c>
      <c r="E206" s="290">
        <f ca="1">SUMIF('1.経年データ（専攻単位）'!A:A,E114,'1.経年データ（専攻単位）'!S:S)</f>
        <v>47</v>
      </c>
      <c r="F206" s="290">
        <f ca="1">SUMIF('1.経年データ（専攻単位）'!A:A,F114,'1.経年データ（専攻単位）'!S:S)</f>
        <v>44</v>
      </c>
      <c r="G206" s="290">
        <f ca="1">SUMIF('1.経年データ（専攻単位）'!A:A,G114,'1.経年データ（専攻単位）'!S:S)</f>
        <v>40</v>
      </c>
      <c r="H206" s="290">
        <f ca="1">SUMIF('1.経年データ（専攻単位）'!A:A,H114,'1.経年データ（専攻単位）'!S:S)</f>
        <v>41</v>
      </c>
      <c r="I206" s="274">
        <f ca="1">AVERAGE(D206:H206)</f>
        <v>43.2</v>
      </c>
      <c r="J206" s="275">
        <f ca="1">I206*0.97</f>
        <v>41.904000000000003</v>
      </c>
      <c r="K206" s="275">
        <f ca="1">I206*1.03</f>
        <v>44.496000000000002</v>
      </c>
      <c r="L206" s="276" t="str">
        <f ca="1">IF(AND(D206&gt;I206*0.97,D206&lt;I206*1.03),"○","×")</f>
        <v>○</v>
      </c>
      <c r="M206" s="276" t="str">
        <f ca="1">IF(AND(E206&gt;I206*0.97,E206&lt;I206*1.03),"○","×")</f>
        <v>×</v>
      </c>
      <c r="N206" s="276" t="str">
        <f ca="1">IF(AND(F206&gt;I206*0.97,F206&lt;I206*1.03),"○","×")</f>
        <v>○</v>
      </c>
      <c r="O206" s="276" t="str">
        <f ca="1">IF(AND(G206&gt;I206*0.97,G206&lt;I206*1.03),"○","×")</f>
        <v>×</v>
      </c>
      <c r="P206" s="276" t="str">
        <f ca="1">IF(AND(H206&gt;I206*0.97,H206&lt;I206*1.03),"○","×")</f>
        <v>×</v>
      </c>
      <c r="Q206" s="154" t="str">
        <f ca="1">IF(COUNTIF(L206:P206,"○")=5,"同程度","―")</f>
        <v>―</v>
      </c>
      <c r="R206" s="148" t="str">
        <f t="shared" ca="1" si="27"/>
        <v>↑</v>
      </c>
      <c r="S206" s="119" t="str">
        <f t="shared" ca="1" si="27"/>
        <v>↓</v>
      </c>
      <c r="T206" s="119" t="str">
        <f t="shared" ca="1" si="27"/>
        <v>↓</v>
      </c>
      <c r="U206" s="119" t="str">
        <f t="shared" ca="1" si="27"/>
        <v>↑</v>
      </c>
      <c r="V206" s="119" t="str">
        <f ca="1">R206&amp;S206&amp;T206&amp;U206</f>
        <v>↑↓↓↑</v>
      </c>
      <c r="W206" s="158" t="str" cm="1">
        <f t="array" aca="1" ref="W206" ca="1">INDEX($AL$2:$AL$82,MATCH(V206,$AK$2:$AK$82,0),0)</f>
        <v>年度により増減</v>
      </c>
      <c r="X206" s="156" t="str">
        <f ca="1">IF(F206-D206&gt;0,"↑",IF(F206-D206&lt;0,"↓","－"))</f>
        <v>－</v>
      </c>
      <c r="Y206" s="157" t="str">
        <f ca="1">IF(V206="↓↑↓↓",IF(X206="↓","減少傾向","×"),"判定外")</f>
        <v>判定外</v>
      </c>
      <c r="Z206" s="158" t="str">
        <f ca="1">IF(V206="↑↓↑↑",IF(X206="↑","増加傾向","×"),"判定外")</f>
        <v>判定外</v>
      </c>
      <c r="AA206" s="159" t="str">
        <f ca="1">IF(G206-E206&gt;0,"↑",IF(G206-E206&lt;0,"↓","－"))</f>
        <v>↓</v>
      </c>
      <c r="AB206" s="157" t="str">
        <f ca="1">IF(V206="↓↓↑↓",IF(AA206="↓","減少傾向","×"),"判定外")</f>
        <v>判定外</v>
      </c>
      <c r="AC206" s="158" t="str">
        <f ca="1">IF(V206="↑↑↓↑",IF(AA206="↑","増加傾向","×"),"判定外")</f>
        <v>判定外</v>
      </c>
      <c r="AD206" s="160"/>
      <c r="AE206" s="219"/>
    </row>
    <row r="207" spans="2:39" x14ac:dyDescent="0.15">
      <c r="B207" s="217"/>
      <c r="C207" s="153" t="s">
        <v>344</v>
      </c>
      <c r="D207" s="261">
        <f ca="1">SUM(D205:D206)</f>
        <v>133</v>
      </c>
      <c r="E207" s="261">
        <f ca="1">SUM(E205:E206)</f>
        <v>130</v>
      </c>
      <c r="F207" s="261">
        <f ca="1">SUM(F205:F206)</f>
        <v>128</v>
      </c>
      <c r="G207" s="261">
        <f ca="1">SUM(G205:G206)</f>
        <v>123</v>
      </c>
      <c r="H207" s="261">
        <f ca="1">SUM(H205:H206)</f>
        <v>124</v>
      </c>
      <c r="I207" s="274">
        <f ca="1">AVERAGE(D207:H207)</f>
        <v>127.6</v>
      </c>
      <c r="J207" s="275">
        <f ca="1">I207*0.97</f>
        <v>123.77199999999999</v>
      </c>
      <c r="K207" s="275">
        <f ca="1">I207*1.03</f>
        <v>131.428</v>
      </c>
      <c r="L207" s="276" t="str">
        <f ca="1">IF(AND(D207&gt;I207*0.97,D207&lt;I207*1.03),"○","×")</f>
        <v>×</v>
      </c>
      <c r="M207" s="276" t="str">
        <f ca="1">IF(AND(E207&gt;I207*0.97,E207&lt;I207*1.03),"○","×")</f>
        <v>○</v>
      </c>
      <c r="N207" s="276" t="str">
        <f ca="1">IF(AND(F207&gt;I207*0.97,F207&lt;I207*1.03),"○","×")</f>
        <v>○</v>
      </c>
      <c r="O207" s="276" t="str">
        <f ca="1">IF(AND(G207&gt;I207*0.97,G207&lt;I207*1.03),"○","×")</f>
        <v>×</v>
      </c>
      <c r="P207" s="276" t="str">
        <f ca="1">IF(AND(H207&gt;I207*0.97,H207&lt;I207*1.03),"○","×")</f>
        <v>○</v>
      </c>
      <c r="Q207" s="154" t="str">
        <f ca="1">IF(COUNTIF(L207:P207,"○")=5,"同程度","―")</f>
        <v>―</v>
      </c>
      <c r="R207" s="148" t="str">
        <f t="shared" ca="1" si="27"/>
        <v>↓</v>
      </c>
      <c r="S207" s="119" t="str">
        <f t="shared" ca="1" si="27"/>
        <v>↓</v>
      </c>
      <c r="T207" s="119" t="str">
        <f t="shared" ca="1" si="27"/>
        <v>↓</v>
      </c>
      <c r="U207" s="119" t="str">
        <f t="shared" ca="1" si="27"/>
        <v>↑</v>
      </c>
      <c r="V207" s="119" t="str">
        <f ca="1">R207&amp;S207&amp;T207&amp;U207</f>
        <v>↓↓↓↑</v>
      </c>
      <c r="W207" s="158" t="str" cm="1">
        <f t="array" aca="1" ref="W207" ca="1">INDEX($AL$2:$AL$82,MATCH(V207,$AK$2:$AK$82,0),0)</f>
        <v>最新年度のみ増加</v>
      </c>
      <c r="X207" s="156" t="str">
        <f ca="1">IF(F207-D207&gt;0,"↑",IF(F207-D207&lt;0,"↓","－"))</f>
        <v>↓</v>
      </c>
      <c r="Y207" s="157" t="str">
        <f ca="1">IF(V207="↓↑↓↓",IF(X207="↓","減少傾向","×"),"判定外")</f>
        <v>判定外</v>
      </c>
      <c r="Z207" s="158" t="str">
        <f ca="1">IF(V207="↑↓↑↑",IF(X207="↑","増加傾向","×"),"判定外")</f>
        <v>判定外</v>
      </c>
      <c r="AA207" s="159" t="str">
        <f ca="1">IF(G207-E207&gt;0,"↑",IF(G207-E207&lt;0,"↓","－"))</f>
        <v>↓</v>
      </c>
      <c r="AB207" s="157" t="str">
        <f ca="1">IF(V207="↓↓↑↓",IF(AA207="↓","減少傾向","×"),"判定外")</f>
        <v>判定外</v>
      </c>
      <c r="AC207" s="158" t="str">
        <f ca="1">IF(V207="↑↑↓↑",IF(AA207="↑","増加傾向","×"),"判定外")</f>
        <v>判定外</v>
      </c>
      <c r="AD207" s="161" t="s">
        <v>503</v>
      </c>
      <c r="AE207" s="219"/>
    </row>
    <row r="208" spans="2:39" ht="27.75" thickBot="1" x14ac:dyDescent="0.2">
      <c r="B208" s="217"/>
      <c r="C208" s="187" t="s">
        <v>346</v>
      </c>
      <c r="D208" s="162">
        <f ca="1">ROUND(D206/D207,3)</f>
        <v>0.33100000000000002</v>
      </c>
      <c r="E208" s="162">
        <f ca="1">ROUND(E206/E207,3)</f>
        <v>0.36199999999999999</v>
      </c>
      <c r="F208" s="162">
        <f ca="1">ROUND(F206/F207,3)</f>
        <v>0.34399999999999997</v>
      </c>
      <c r="G208" s="162">
        <f ca="1">ROUND(G206/G207,3)</f>
        <v>0.32500000000000001</v>
      </c>
      <c r="H208" s="162">
        <f ca="1">ROUND(H206/H207,3)</f>
        <v>0.33100000000000002</v>
      </c>
      <c r="I208" s="163">
        <f ca="1">AVERAGE(D208:H208)</f>
        <v>0.33859999999999996</v>
      </c>
      <c r="J208" s="164">
        <f ca="1">I208-0.03</f>
        <v>0.30859999999999999</v>
      </c>
      <c r="K208" s="164">
        <f ca="1">I208+0.03</f>
        <v>0.36859999999999993</v>
      </c>
      <c r="L208" s="277" t="str">
        <f ca="1">IF(AND(D208&gt;I208-0.03,D208&lt;I208+0.03),"○","×")</f>
        <v>○</v>
      </c>
      <c r="M208" s="277" t="str">
        <f ca="1">IF(AND(E208&gt;I208-0.03,E208&lt;I208+0.03),"○","×")</f>
        <v>○</v>
      </c>
      <c r="N208" s="277" t="str">
        <f ca="1">IF(AND(F208&gt;I208-0.03,F208&lt;I208+0.03),"○","×")</f>
        <v>○</v>
      </c>
      <c r="O208" s="277" t="str">
        <f ca="1">IF(AND(G208&gt;I208-0.03,G208&lt;I208+0.03),"○","×")</f>
        <v>○</v>
      </c>
      <c r="P208" s="277" t="str">
        <f ca="1">IF(AND(H208&gt;I208-0.03,H208&lt;I208+0.03),"○","×")</f>
        <v>○</v>
      </c>
      <c r="Q208" s="165" t="str">
        <f ca="1">IF(COUNTIF(L208:P208,"○")=5,"同程度","―")</f>
        <v>同程度</v>
      </c>
      <c r="R208" s="166" t="str">
        <f t="shared" ca="1" si="27"/>
        <v>↑</v>
      </c>
      <c r="S208" s="133" t="str">
        <f t="shared" ca="1" si="27"/>
        <v>↓</v>
      </c>
      <c r="T208" s="133" t="str">
        <f t="shared" ca="1" si="27"/>
        <v>↓</v>
      </c>
      <c r="U208" s="133" t="str">
        <f t="shared" ca="1" si="27"/>
        <v>↑</v>
      </c>
      <c r="V208" s="133" t="str">
        <f ca="1">R208&amp;S208&amp;T208&amp;U208</f>
        <v>↑↓↓↑</v>
      </c>
      <c r="W208" s="170" t="str" cm="1">
        <f t="array" aca="1" ref="W208" ca="1">INDEX($AL$2:$AL$82,MATCH(V208,$AK$2:$AK$82,0),0)</f>
        <v>年度により増減</v>
      </c>
      <c r="X208" s="168" t="str">
        <f ca="1">IF(F208-D208&gt;0,"↑",IF(F208-D208&lt;0,"↓","－"))</f>
        <v>↑</v>
      </c>
      <c r="Y208" s="169" t="str">
        <f ca="1">IF(V208="↓↑↓↓",IF(X208="↓","減少傾向","×"),"判定外")</f>
        <v>判定外</v>
      </c>
      <c r="Z208" s="170" t="str">
        <f ca="1">IF(V208="↑↓↑↑",IF(X208="↑","増加傾向","×"),"判定外")</f>
        <v>判定外</v>
      </c>
      <c r="AA208" s="171" t="str">
        <f ca="1">IF(G208-E208&gt;0,"↑",IF(G208-E208&lt;0,"↓","－"))</f>
        <v>↓</v>
      </c>
      <c r="AB208" s="169" t="str">
        <f ca="1">IF(V208="↓↓↑↓",IF(AA208="↓","減少傾向","×"),"判定外")</f>
        <v>判定外</v>
      </c>
      <c r="AC208" s="170" t="str">
        <f ca="1">IF(V208="↑↑↓↑",IF(AA208="↑","増加傾向","×"),"判定外")</f>
        <v>判定外</v>
      </c>
      <c r="AD208" s="172" t="s">
        <v>364</v>
      </c>
      <c r="AE208" s="219"/>
    </row>
    <row r="209" spans="2:31" ht="14.25" thickBot="1" x14ac:dyDescent="0.2">
      <c r="B209" s="217"/>
      <c r="C209" s="223"/>
      <c r="D209" s="303"/>
      <c r="E209" s="303"/>
      <c r="F209" s="303"/>
      <c r="G209" s="303"/>
      <c r="H209" s="303"/>
      <c r="I209" s="304"/>
      <c r="J209" s="304"/>
      <c r="K209" s="304"/>
      <c r="L209" s="305"/>
      <c r="M209" s="305"/>
      <c r="N209" s="305"/>
      <c r="O209" s="305"/>
      <c r="P209" s="305"/>
      <c r="Q209" s="221"/>
      <c r="R209" s="221"/>
      <c r="S209" s="221"/>
      <c r="T209" s="221"/>
      <c r="U209" s="221"/>
      <c r="V209" s="221"/>
      <c r="W209" s="220"/>
      <c r="X209" s="221"/>
      <c r="Y209" s="220"/>
      <c r="Z209" s="220"/>
      <c r="AA209" s="221"/>
      <c r="AB209" s="220"/>
      <c r="AC209" s="220"/>
      <c r="AD209" s="222"/>
      <c r="AE209" s="219"/>
    </row>
    <row r="210" spans="2:31" x14ac:dyDescent="0.15">
      <c r="B210" s="217"/>
      <c r="C210" s="223"/>
      <c r="D210" s="303"/>
      <c r="E210" s="303"/>
      <c r="F210" s="303"/>
      <c r="G210" s="303"/>
      <c r="H210" s="303"/>
      <c r="I210" s="343" t="s">
        <v>368</v>
      </c>
      <c r="J210" s="344"/>
      <c r="K210" s="344"/>
      <c r="L210" s="345"/>
      <c r="M210" s="345"/>
      <c r="N210" s="345"/>
      <c r="O210" s="345"/>
      <c r="P210" s="345"/>
      <c r="Q210" s="346" t="s">
        <v>366</v>
      </c>
      <c r="R210" s="348" t="s">
        <v>369</v>
      </c>
      <c r="S210" s="349"/>
      <c r="T210" s="349"/>
      <c r="U210" s="349"/>
      <c r="V210" s="350" t="s">
        <v>367</v>
      </c>
      <c r="W210" s="351"/>
      <c r="X210" s="337" t="s">
        <v>468</v>
      </c>
      <c r="Y210" s="341" t="s">
        <v>472</v>
      </c>
      <c r="Z210" s="342"/>
      <c r="AA210" s="339" t="s">
        <v>469</v>
      </c>
      <c r="AB210" s="341" t="s">
        <v>473</v>
      </c>
      <c r="AC210" s="342"/>
      <c r="AD210" s="360" t="s">
        <v>456</v>
      </c>
      <c r="AE210" s="219"/>
    </row>
    <row r="211" spans="2:31" ht="27" x14ac:dyDescent="0.15">
      <c r="B211" s="217"/>
      <c r="C211" s="187" t="s">
        <v>313</v>
      </c>
      <c r="D211" s="269" t="str">
        <f ca="1">Q1</f>
        <v>R1</v>
      </c>
      <c r="E211" s="269" t="str">
        <f ca="1">R1</f>
        <v>R2</v>
      </c>
      <c r="F211" s="269" t="str">
        <f ca="1">S1</f>
        <v>R3</v>
      </c>
      <c r="G211" s="269" t="str">
        <f ca="1">T1</f>
        <v>R4</v>
      </c>
      <c r="H211" s="269" t="str">
        <f ca="1">U1</f>
        <v>R5</v>
      </c>
      <c r="I211" s="272" t="s">
        <v>365</v>
      </c>
      <c r="J211" s="273">
        <v>-0.03</v>
      </c>
      <c r="K211" s="273">
        <v>0.03</v>
      </c>
      <c r="L211" s="269" t="str">
        <f ca="1">Q1</f>
        <v>R1</v>
      </c>
      <c r="M211" s="269" t="str">
        <f ca="1">R1</f>
        <v>R2</v>
      </c>
      <c r="N211" s="269" t="str">
        <f ca="1">S1</f>
        <v>R3</v>
      </c>
      <c r="O211" s="269" t="str">
        <f ca="1">T1</f>
        <v>R4</v>
      </c>
      <c r="P211" s="269" t="str">
        <f ca="1">U1</f>
        <v>R5</v>
      </c>
      <c r="Q211" s="347"/>
      <c r="R211" s="148" t="s">
        <v>462</v>
      </c>
      <c r="S211" s="119" t="s">
        <v>463</v>
      </c>
      <c r="T211" s="119" t="s">
        <v>464</v>
      </c>
      <c r="U211" s="119" t="s">
        <v>465</v>
      </c>
      <c r="V211" s="352"/>
      <c r="W211" s="353"/>
      <c r="X211" s="338"/>
      <c r="Y211" s="149" t="s">
        <v>474</v>
      </c>
      <c r="Z211" s="150" t="s">
        <v>475</v>
      </c>
      <c r="AA211" s="340"/>
      <c r="AB211" s="151" t="s">
        <v>476</v>
      </c>
      <c r="AC211" s="152" t="s">
        <v>477</v>
      </c>
      <c r="AD211" s="361"/>
      <c r="AE211" s="219"/>
    </row>
    <row r="212" spans="2:31" x14ac:dyDescent="0.15">
      <c r="B212" s="217"/>
      <c r="C212" s="153" t="s">
        <v>283</v>
      </c>
      <c r="D212" s="261">
        <f ca="1">SUMIF('1.経年データ（専攻単位）'!A:A,D114,'1.経年データ（専攻単位）'!T:T)</f>
        <v>21</v>
      </c>
      <c r="E212" s="261">
        <f ca="1">SUMIF('1.経年データ（専攻単位）'!A:A,E114,'1.経年データ（専攻単位）'!T:T)</f>
        <v>17</v>
      </c>
      <c r="F212" s="261">
        <f ca="1">SUMIF('1.経年データ（専攻単位）'!A:A,F114,'1.経年データ（専攻単位）'!T:T)</f>
        <v>15</v>
      </c>
      <c r="G212" s="261">
        <f ca="1">SUMIF('1.経年データ（専攻単位）'!A:A,G114,'1.経年データ（専攻単位）'!T:T)</f>
        <v>11</v>
      </c>
      <c r="H212" s="261">
        <f ca="1">SUMIF('1.経年データ（専攻単位）'!A:A,H114,'1.経年データ（専攻単位）'!T:T)</f>
        <v>6</v>
      </c>
      <c r="I212" s="274">
        <f ca="1">AVERAGE(D212:H212)</f>
        <v>14</v>
      </c>
      <c r="J212" s="275">
        <f ca="1">I212*0.97</f>
        <v>13.58</v>
      </c>
      <c r="K212" s="275">
        <f ca="1">I212*1.03</f>
        <v>14.42</v>
      </c>
      <c r="L212" s="276" t="str">
        <f ca="1">IF(AND(D212&gt;I212*0.97,D212&lt;I212*1.03),"○","×")</f>
        <v>×</v>
      </c>
      <c r="M212" s="276" t="str">
        <f ca="1">IF(AND(E212&gt;I212*0.97,E212&lt;I212*1.03),"○","×")</f>
        <v>×</v>
      </c>
      <c r="N212" s="276" t="str">
        <f ca="1">IF(AND(F212&gt;I212*0.97,F212&lt;I212*1.03),"○","×")</f>
        <v>×</v>
      </c>
      <c r="O212" s="276" t="str">
        <f ca="1">IF(AND(G212&gt;I212*0.97,G212&lt;I212*1.03),"○","×")</f>
        <v>×</v>
      </c>
      <c r="P212" s="276" t="str">
        <f ca="1">IF(AND(H212&gt;I212*0.97,H212&lt;I212*1.03),"○","×")</f>
        <v>×</v>
      </c>
      <c r="Q212" s="154" t="str">
        <f ca="1">IF(COUNTIF(L212:P212,"○")=5,"同程度","―")</f>
        <v>―</v>
      </c>
      <c r="R212" s="148" t="str">
        <f t="shared" ref="R212:U215" ca="1" si="28">IF(E212-D212&gt;0,"↑",IF(E212-D212&lt;0,"↓","－"))</f>
        <v>↓</v>
      </c>
      <c r="S212" s="119" t="str">
        <f t="shared" ca="1" si="28"/>
        <v>↓</v>
      </c>
      <c r="T212" s="119" t="str">
        <f t="shared" ca="1" si="28"/>
        <v>↓</v>
      </c>
      <c r="U212" s="119" t="str">
        <f t="shared" ca="1" si="28"/>
        <v>↓</v>
      </c>
      <c r="V212" s="119" t="str">
        <f ca="1">R212&amp;S212&amp;T212&amp;U212</f>
        <v>↓↓↓↓</v>
      </c>
      <c r="W212" s="158" t="str" cm="1">
        <f t="array" aca="1" ref="W212" ca="1">INDEX($AL$2:$AL$82,MATCH(V212,$AK$2:$AK$82,0),0)</f>
        <v>減少傾向⤵</v>
      </c>
      <c r="X212" s="156" t="str">
        <f ca="1">IF(F212-D212&gt;0,"↑",IF(F212-D212&lt;0,"↓","－"))</f>
        <v>↓</v>
      </c>
      <c r="Y212" s="157" t="str">
        <f ca="1">IF(V212="↓↑↓↓",IF(X212="↓","減少傾向","×"),"判定外")</f>
        <v>判定外</v>
      </c>
      <c r="Z212" s="158" t="str">
        <f ca="1">IF(V212="↑↓↑↑",IF(X212="↑","増加傾向","×"),"判定外")</f>
        <v>判定外</v>
      </c>
      <c r="AA212" s="159" t="str">
        <f ca="1">IF(G212-E212&gt;0,"↑",IF(G212-E212&lt;0,"↓","－"))</f>
        <v>↓</v>
      </c>
      <c r="AB212" s="157" t="str">
        <f ca="1">IF(V212="↓↓↑↓",IF(AA212="↓","減少傾向","×"),"判定外")</f>
        <v>判定外</v>
      </c>
      <c r="AC212" s="158" t="str">
        <f ca="1">IF(V212="↑↑↓↑",IF(AA212="↑","増加傾向","×"),"判定外")</f>
        <v>判定外</v>
      </c>
      <c r="AD212" s="160"/>
      <c r="AE212" s="219"/>
    </row>
    <row r="213" spans="2:31" x14ac:dyDescent="0.15">
      <c r="B213" s="217"/>
      <c r="C213" s="153" t="s">
        <v>284</v>
      </c>
      <c r="D213" s="290">
        <f ca="1">SUMIF('1.経年データ（専攻単位）'!A:A,D114,'1.経年データ（専攻単位）'!U:U)</f>
        <v>9</v>
      </c>
      <c r="E213" s="290">
        <f ca="1">SUMIF('1.経年データ（専攻単位）'!A:A,E114,'1.経年データ（専攻単位）'!U:U)</f>
        <v>7</v>
      </c>
      <c r="F213" s="290">
        <f ca="1">SUMIF('1.経年データ（専攻単位）'!A:A,F114,'1.経年データ（専攻単位）'!U:U)</f>
        <v>7</v>
      </c>
      <c r="G213" s="290">
        <f ca="1">SUMIF('1.経年データ（専攻単位）'!A:A,G114,'1.経年データ（専攻単位）'!U:U)</f>
        <v>9</v>
      </c>
      <c r="H213" s="290">
        <f ca="1">SUMIF('1.経年データ（専攻単位）'!A:A,H114,'1.経年データ（専攻単位）'!U:U)</f>
        <v>11</v>
      </c>
      <c r="I213" s="274">
        <f ca="1">AVERAGE(D213:H213)</f>
        <v>8.6</v>
      </c>
      <c r="J213" s="275">
        <f ca="1">I213*0.97</f>
        <v>8.3419999999999987</v>
      </c>
      <c r="K213" s="275">
        <f ca="1">I213*1.03</f>
        <v>8.8580000000000005</v>
      </c>
      <c r="L213" s="276" t="str">
        <f ca="1">IF(AND(D213&gt;I213*0.97,D213&lt;I213*1.03),"○","×")</f>
        <v>×</v>
      </c>
      <c r="M213" s="276" t="str">
        <f ca="1">IF(AND(E213&gt;I213*0.97,E213&lt;I213*1.03),"○","×")</f>
        <v>×</v>
      </c>
      <c r="N213" s="276" t="str">
        <f ca="1">IF(AND(F213&gt;I213*0.97,F213&lt;I213*1.03),"○","×")</f>
        <v>×</v>
      </c>
      <c r="O213" s="276" t="str">
        <f ca="1">IF(AND(G213&gt;I213*0.97,G213&lt;I213*1.03),"○","×")</f>
        <v>×</v>
      </c>
      <c r="P213" s="276" t="str">
        <f ca="1">IF(AND(H213&gt;I213*0.97,H213&lt;I213*1.03),"○","×")</f>
        <v>×</v>
      </c>
      <c r="Q213" s="154" t="str">
        <f ca="1">IF(COUNTIF(L213:P213,"○")=5,"同程度","―")</f>
        <v>―</v>
      </c>
      <c r="R213" s="148" t="str">
        <f t="shared" ca="1" si="28"/>
        <v>↓</v>
      </c>
      <c r="S213" s="119" t="str">
        <f t="shared" ca="1" si="28"/>
        <v>－</v>
      </c>
      <c r="T213" s="119" t="str">
        <f t="shared" ca="1" si="28"/>
        <v>↑</v>
      </c>
      <c r="U213" s="119" t="str">
        <f t="shared" ca="1" si="28"/>
        <v>↑</v>
      </c>
      <c r="V213" s="119" t="str">
        <f ca="1">R213&amp;S213&amp;T213&amp;U213</f>
        <v>↓－↑↑</v>
      </c>
      <c r="W213" s="158" t="str" cm="1">
        <f t="array" aca="1" ref="W213" ca="1">INDEX($AL$2:$AL$82,MATCH(V213,$AK$2:$AK$82,0),0)</f>
        <v>増加傾向⤴</v>
      </c>
      <c r="X213" s="156" t="str">
        <f ca="1">IF(F213-D213&gt;0,"↑",IF(F213-D213&lt;0,"↓","－"))</f>
        <v>↓</v>
      </c>
      <c r="Y213" s="157" t="str">
        <f ca="1">IF(V213="↓↑↓↓",IF(X213="↓","減少傾向","×"),"判定外")</f>
        <v>判定外</v>
      </c>
      <c r="Z213" s="158" t="str">
        <f ca="1">IF(V213="↑↓↑↑",IF(X213="↑","増加傾向","×"),"判定外")</f>
        <v>判定外</v>
      </c>
      <c r="AA213" s="159" t="str">
        <f ca="1">IF(G213-E213&gt;0,"↑",IF(G213-E213&lt;0,"↓","－"))</f>
        <v>↑</v>
      </c>
      <c r="AB213" s="157" t="str">
        <f ca="1">IF(V213="↓↓↑↓",IF(AA213="↓","減少傾向","×"),"判定外")</f>
        <v>判定外</v>
      </c>
      <c r="AC213" s="158" t="str">
        <f ca="1">IF(V213="↑↑↓↑",IF(AA213="↑","増加傾向","×"),"判定外")</f>
        <v>判定外</v>
      </c>
      <c r="AD213" s="160"/>
      <c r="AE213" s="219"/>
    </row>
    <row r="214" spans="2:31" x14ac:dyDescent="0.15">
      <c r="B214" s="217"/>
      <c r="C214" s="153" t="s">
        <v>344</v>
      </c>
      <c r="D214" s="261">
        <f ca="1">SUM(D212:D213)</f>
        <v>30</v>
      </c>
      <c r="E214" s="261">
        <f ca="1">SUM(E212:E213)</f>
        <v>24</v>
      </c>
      <c r="F214" s="261">
        <f ca="1">SUM(F212:F213)</f>
        <v>22</v>
      </c>
      <c r="G214" s="261">
        <f ca="1">SUM(G212:G213)</f>
        <v>20</v>
      </c>
      <c r="H214" s="261">
        <f ca="1">SUM(H212:H213)</f>
        <v>17</v>
      </c>
      <c r="I214" s="274">
        <f ca="1">AVERAGE(D214:H214)</f>
        <v>22.6</v>
      </c>
      <c r="J214" s="275">
        <f ca="1">I214*0.97</f>
        <v>21.922000000000001</v>
      </c>
      <c r="K214" s="275">
        <f ca="1">I214*1.03</f>
        <v>23.278000000000002</v>
      </c>
      <c r="L214" s="276" t="str">
        <f ca="1">IF(AND(D214&gt;I214*0.97,D214&lt;I214*1.03),"○","×")</f>
        <v>×</v>
      </c>
      <c r="M214" s="276" t="str">
        <f ca="1">IF(AND(E214&gt;I214*0.97,E214&lt;I214*1.03),"○","×")</f>
        <v>×</v>
      </c>
      <c r="N214" s="276" t="str">
        <f ca="1">IF(AND(F214&gt;I214*0.97,F214&lt;I214*1.03),"○","×")</f>
        <v>○</v>
      </c>
      <c r="O214" s="276" t="str">
        <f ca="1">IF(AND(G214&gt;I214*0.97,G214&lt;I214*1.03),"○","×")</f>
        <v>×</v>
      </c>
      <c r="P214" s="276" t="str">
        <f ca="1">IF(AND(H214&gt;I214*0.97,H214&lt;I214*1.03),"○","×")</f>
        <v>×</v>
      </c>
      <c r="Q214" s="154" t="str">
        <f ca="1">IF(COUNTIF(L214:P214,"○")=5,"同程度","―")</f>
        <v>―</v>
      </c>
      <c r="R214" s="148" t="str">
        <f t="shared" ca="1" si="28"/>
        <v>↓</v>
      </c>
      <c r="S214" s="119" t="str">
        <f t="shared" ca="1" si="28"/>
        <v>↓</v>
      </c>
      <c r="T214" s="119" t="str">
        <f t="shared" ca="1" si="28"/>
        <v>↓</v>
      </c>
      <c r="U214" s="119" t="str">
        <f t="shared" ca="1" si="28"/>
        <v>↓</v>
      </c>
      <c r="V214" s="119" t="str">
        <f ca="1">R214&amp;S214&amp;T214&amp;U214</f>
        <v>↓↓↓↓</v>
      </c>
      <c r="W214" s="158" t="str" cm="1">
        <f t="array" aca="1" ref="W214" ca="1">INDEX($AL$2:$AL$82,MATCH(V214,$AK$2:$AK$82,0),0)</f>
        <v>減少傾向⤵</v>
      </c>
      <c r="X214" s="156" t="str">
        <f ca="1">IF(F214-D214&gt;0,"↑",IF(F214-D214&lt;0,"↓","－"))</f>
        <v>↓</v>
      </c>
      <c r="Y214" s="157" t="str">
        <f ca="1">IF(V214="↓↑↓↓",IF(X214="↓","減少傾向","×"),"判定外")</f>
        <v>判定外</v>
      </c>
      <c r="Z214" s="158" t="str">
        <f ca="1">IF(V214="↑↓↑↑",IF(X214="↑","増加傾向","×"),"判定外")</f>
        <v>判定外</v>
      </c>
      <c r="AA214" s="159" t="str">
        <f ca="1">IF(G214-E214&gt;0,"↑",IF(G214-E214&lt;0,"↓","－"))</f>
        <v>↓</v>
      </c>
      <c r="AB214" s="157" t="str">
        <f ca="1">IF(V214="↓↓↑↓",IF(AA214="↓","減少傾向","×"),"判定外")</f>
        <v>判定外</v>
      </c>
      <c r="AC214" s="158" t="str">
        <f ca="1">IF(V214="↑↑↓↑",IF(AA214="↑","増加傾向","×"),"判定外")</f>
        <v>判定外</v>
      </c>
      <c r="AD214" s="161" t="s">
        <v>287</v>
      </c>
      <c r="AE214" s="219"/>
    </row>
    <row r="215" spans="2:31" ht="27.75" thickBot="1" x14ac:dyDescent="0.2">
      <c r="B215" s="217"/>
      <c r="C215" s="235" t="s">
        <v>346</v>
      </c>
      <c r="D215" s="162">
        <f ca="1">ROUND(D213/D214,3)</f>
        <v>0.3</v>
      </c>
      <c r="E215" s="162">
        <f ca="1">ROUND(E213/E214,3)</f>
        <v>0.29199999999999998</v>
      </c>
      <c r="F215" s="162">
        <f ca="1">ROUND(F213/F214,3)</f>
        <v>0.318</v>
      </c>
      <c r="G215" s="162">
        <f ca="1">ROUND(G213/G214,3)</f>
        <v>0.45</v>
      </c>
      <c r="H215" s="162">
        <f ca="1">ROUND(H213/H214,3)</f>
        <v>0.64700000000000002</v>
      </c>
      <c r="I215" s="163">
        <f ca="1">AVERAGE(D215:H215)</f>
        <v>0.40139999999999992</v>
      </c>
      <c r="J215" s="164">
        <f ca="1">I215-0.03</f>
        <v>0.37139999999999995</v>
      </c>
      <c r="K215" s="164">
        <f ca="1">I215+0.03</f>
        <v>0.43139999999999989</v>
      </c>
      <c r="L215" s="277" t="str">
        <f ca="1">IF(AND(D215&gt;I215-0.03,D215&lt;I215+0.03),"○","×")</f>
        <v>×</v>
      </c>
      <c r="M215" s="277" t="str">
        <f ca="1">IF(AND(E215&gt;I215-0.03,E215&lt;I215+0.03),"○","×")</f>
        <v>×</v>
      </c>
      <c r="N215" s="277" t="str">
        <f ca="1">IF(AND(F215&gt;I215-0.03,F215&lt;I215+0.03),"○","×")</f>
        <v>×</v>
      </c>
      <c r="O215" s="277" t="str">
        <f ca="1">IF(AND(G215&gt;I215-0.03,G215&lt;I215+0.03),"○","×")</f>
        <v>×</v>
      </c>
      <c r="P215" s="277" t="str">
        <f ca="1">IF(AND(H215&gt;I215-0.03,H215&lt;I215+0.03),"○","×")</f>
        <v>×</v>
      </c>
      <c r="Q215" s="165" t="str">
        <f ca="1">IF(COUNTIF(L215:P215,"○")=5,"同程度","―")</f>
        <v>―</v>
      </c>
      <c r="R215" s="166" t="str">
        <f t="shared" ca="1" si="28"/>
        <v>↓</v>
      </c>
      <c r="S215" s="133" t="str">
        <f t="shared" ca="1" si="28"/>
        <v>↑</v>
      </c>
      <c r="T215" s="133" t="str">
        <f t="shared" ca="1" si="28"/>
        <v>↑</v>
      </c>
      <c r="U215" s="133" t="str">
        <f t="shared" ca="1" si="28"/>
        <v>↑</v>
      </c>
      <c r="V215" s="133" t="str">
        <f ca="1">R215&amp;S215&amp;T215&amp;U215</f>
        <v>↓↑↑↑</v>
      </c>
      <c r="W215" s="170" t="str" cm="1">
        <f t="array" aca="1" ref="W215" ca="1">INDEX($AL$2:$AL$82,MATCH(V215,$AK$2:$AK$82,0),0)</f>
        <v>増加傾向⤴</v>
      </c>
      <c r="X215" s="168" t="str">
        <f ca="1">IF(F215-D215&gt;0,"↑",IF(F215-D215&lt;0,"↓","－"))</f>
        <v>↑</v>
      </c>
      <c r="Y215" s="169" t="str">
        <f ca="1">IF(V215="↓↑↓↓",IF(X215="↓","減少傾向","×"),"判定外")</f>
        <v>判定外</v>
      </c>
      <c r="Z215" s="170" t="str">
        <f ca="1">IF(V215="↑↓↑↑",IF(X215="↑","増加傾向","×"),"判定外")</f>
        <v>判定外</v>
      </c>
      <c r="AA215" s="171" t="str">
        <f ca="1">IF(G215-E215&gt;0,"↑",IF(G215-E215&lt;0,"↓","－"))</f>
        <v>↑</v>
      </c>
      <c r="AB215" s="169" t="str">
        <f ca="1">IF(V215="↓↓↑↓",IF(AA215="↓","減少傾向","×"),"判定外")</f>
        <v>判定外</v>
      </c>
      <c r="AC215" s="170" t="str">
        <f ca="1">IF(V215="↑↑↓↑",IF(AA215="↑","増加傾向","×"),"判定外")</f>
        <v>判定外</v>
      </c>
      <c r="AD215" s="172" t="s">
        <v>286</v>
      </c>
      <c r="AE215" s="219"/>
    </row>
    <row r="216" spans="2:31" ht="14.25" thickBot="1" x14ac:dyDescent="0.2">
      <c r="B216" s="225"/>
      <c r="C216" s="236"/>
      <c r="D216" s="309"/>
      <c r="E216" s="309"/>
      <c r="F216" s="309"/>
      <c r="G216" s="309"/>
      <c r="H216" s="309"/>
      <c r="I216" s="307"/>
      <c r="J216" s="307"/>
      <c r="K216" s="307"/>
      <c r="L216" s="308"/>
      <c r="M216" s="308"/>
      <c r="N216" s="308"/>
      <c r="O216" s="308"/>
      <c r="P216" s="308"/>
      <c r="Q216" s="228"/>
      <c r="R216" s="228"/>
      <c r="S216" s="228"/>
      <c r="T216" s="228"/>
      <c r="U216" s="228"/>
      <c r="V216" s="228"/>
      <c r="W216" s="227"/>
      <c r="X216" s="228"/>
      <c r="Y216" s="227"/>
      <c r="Z216" s="227"/>
      <c r="AA216" s="228"/>
      <c r="AB216" s="227"/>
      <c r="AC216" s="227"/>
      <c r="AD216" s="229"/>
      <c r="AE216" s="230"/>
    </row>
    <row r="217" spans="2:31" ht="14.25" thickBot="1" x14ac:dyDescent="0.2">
      <c r="C217" s="231"/>
      <c r="D217" s="4"/>
      <c r="E217" s="4"/>
      <c r="F217" s="4"/>
      <c r="G217" s="4"/>
      <c r="H217" s="4"/>
      <c r="I217" s="285"/>
      <c r="J217" s="285"/>
      <c r="K217" s="285"/>
      <c r="L217" s="286"/>
      <c r="M217" s="286"/>
      <c r="N217" s="286"/>
      <c r="O217" s="286"/>
      <c r="P217" s="286"/>
      <c r="AD217" s="237"/>
      <c r="AE217" s="116"/>
    </row>
    <row r="218" spans="2:31" ht="14.25" thickBot="1" x14ac:dyDescent="0.2">
      <c r="B218" s="238" t="s">
        <v>492</v>
      </c>
      <c r="C218" s="239"/>
      <c r="D218" s="310"/>
      <c r="E218" s="310"/>
      <c r="F218" s="310"/>
      <c r="G218" s="310"/>
      <c r="H218" s="310"/>
      <c r="I218" s="311"/>
      <c r="J218" s="311"/>
      <c r="K218" s="311"/>
      <c r="L218" s="312"/>
      <c r="M218" s="312"/>
      <c r="N218" s="312"/>
      <c r="O218" s="312"/>
      <c r="P218" s="312"/>
      <c r="Q218" s="241"/>
      <c r="R218" s="241"/>
      <c r="S218" s="241"/>
      <c r="T218" s="241"/>
      <c r="U218" s="241"/>
      <c r="V218" s="241"/>
      <c r="W218" s="240"/>
      <c r="X218" s="241"/>
      <c r="Y218" s="240"/>
      <c r="Z218" s="240"/>
      <c r="AA218" s="241"/>
      <c r="AB218" s="240"/>
      <c r="AC218" s="240"/>
      <c r="AD218" s="242"/>
      <c r="AE218" s="243"/>
    </row>
    <row r="219" spans="2:31" x14ac:dyDescent="0.15">
      <c r="B219" s="244"/>
      <c r="C219" s="245"/>
      <c r="D219" s="313"/>
      <c r="E219" s="313"/>
      <c r="F219" s="313"/>
      <c r="G219" s="313"/>
      <c r="H219" s="313"/>
      <c r="I219" s="343" t="s">
        <v>368</v>
      </c>
      <c r="J219" s="344"/>
      <c r="K219" s="344"/>
      <c r="L219" s="345"/>
      <c r="M219" s="345"/>
      <c r="N219" s="345"/>
      <c r="O219" s="345"/>
      <c r="P219" s="345"/>
      <c r="Q219" s="346" t="s">
        <v>366</v>
      </c>
      <c r="R219" s="348" t="s">
        <v>369</v>
      </c>
      <c r="S219" s="349"/>
      <c r="T219" s="349"/>
      <c r="U219" s="349"/>
      <c r="V219" s="350" t="s">
        <v>367</v>
      </c>
      <c r="W219" s="351"/>
      <c r="X219" s="337" t="s">
        <v>468</v>
      </c>
      <c r="Y219" s="341" t="s">
        <v>472</v>
      </c>
      <c r="Z219" s="342"/>
      <c r="AA219" s="339" t="s">
        <v>469</v>
      </c>
      <c r="AB219" s="341" t="s">
        <v>473</v>
      </c>
      <c r="AC219" s="342"/>
      <c r="AD219" s="360" t="s">
        <v>456</v>
      </c>
      <c r="AE219" s="246"/>
    </row>
    <row r="220" spans="2:31" x14ac:dyDescent="0.15">
      <c r="B220" s="244"/>
      <c r="C220" s="147" t="s">
        <v>14</v>
      </c>
      <c r="D220" s="271" t="str" cm="1">
        <f t="array" aca="1" ref="D220" ca="1">"R"&amp;RIGHT(CELL("filename",'1-4.2019'!A1),4)-2018</f>
        <v>R1</v>
      </c>
      <c r="E220" s="271" t="str" cm="1">
        <f t="array" aca="1" ref="E220" ca="1">"R"&amp;RIGHT(CELL("filename",'1-4.2020'!A1),4)-2018</f>
        <v>R2</v>
      </c>
      <c r="F220" s="271" t="str" cm="1">
        <f t="array" aca="1" ref="F220" ca="1">"R"&amp;RIGHT(CELL("filename",'1-4.2021'!B1),4)-2018</f>
        <v>R3</v>
      </c>
      <c r="G220" s="271" t="str" cm="1">
        <f t="array" aca="1" ref="G220" ca="1">"R"&amp;RIGHT(CELL("filename",'1-4.2022'!C1),4)-2018</f>
        <v>R4</v>
      </c>
      <c r="H220" s="271" t="str" cm="1">
        <f t="array" aca="1" ref="H220" ca="1">"R"&amp;RIGHT(CELL("filename",'1-4.2023'!D1),4)-2018</f>
        <v>R5</v>
      </c>
      <c r="I220" s="272" t="s">
        <v>365</v>
      </c>
      <c r="J220" s="273">
        <v>-0.03</v>
      </c>
      <c r="K220" s="273">
        <v>0.03</v>
      </c>
      <c r="L220" s="269" t="str">
        <f ca="1">Q1</f>
        <v>R1</v>
      </c>
      <c r="M220" s="269" t="str">
        <f ca="1">R1</f>
        <v>R2</v>
      </c>
      <c r="N220" s="269" t="str">
        <f ca="1">S1</f>
        <v>R3</v>
      </c>
      <c r="O220" s="269" t="str">
        <f ca="1">T1</f>
        <v>R4</v>
      </c>
      <c r="P220" s="269" t="str">
        <f ca="1">U1</f>
        <v>R5</v>
      </c>
      <c r="Q220" s="347"/>
      <c r="R220" s="148" t="s">
        <v>462</v>
      </c>
      <c r="S220" s="119" t="s">
        <v>463</v>
      </c>
      <c r="T220" s="119" t="s">
        <v>464</v>
      </c>
      <c r="U220" s="119" t="s">
        <v>465</v>
      </c>
      <c r="V220" s="352"/>
      <c r="W220" s="353"/>
      <c r="X220" s="338"/>
      <c r="Y220" s="149" t="s">
        <v>474</v>
      </c>
      <c r="Z220" s="150" t="s">
        <v>475</v>
      </c>
      <c r="AA220" s="340"/>
      <c r="AB220" s="151" t="s">
        <v>476</v>
      </c>
      <c r="AC220" s="152" t="s">
        <v>477</v>
      </c>
      <c r="AD220" s="361"/>
      <c r="AE220" s="246"/>
    </row>
    <row r="221" spans="2:31" x14ac:dyDescent="0.15">
      <c r="B221" s="244"/>
      <c r="C221" s="153" t="s">
        <v>283</v>
      </c>
      <c r="D221" s="261" cm="1">
        <f t="array" ref="D221">INDEX('1-4.2019'!D:D,MATCH("F139110110504",'1-4.2019'!A:A,0),0)</f>
        <v>10</v>
      </c>
      <c r="E221" s="261" cm="1">
        <f t="array" ref="E221">INDEX('1-4.2020'!D:D,MATCH("F139110110504",'1-4.2020'!A:A,0),0)</f>
        <v>13</v>
      </c>
      <c r="F221" s="261" cm="1">
        <f t="array" ref="F221">INDEX('1-4.2021'!D:D,MATCH("F139110110504",'1-4.2021'!A:A,0),0)</f>
        <v>14</v>
      </c>
      <c r="G221" s="261" cm="1">
        <f t="array" ref="G221">INDEX('1-4.2022'!D:D,MATCH("F139110110504",'1-4.2022'!A:A,0),0)</f>
        <v>15</v>
      </c>
      <c r="H221" s="261" cm="1">
        <f t="array" ref="H221">INDEX('1-4.2023'!D:D,MATCH("F139110110504",'1-4.2023'!A:A,0),0)</f>
        <v>13</v>
      </c>
      <c r="I221" s="274">
        <f>AVERAGE(D221:H221)</f>
        <v>13</v>
      </c>
      <c r="J221" s="275">
        <f>I221*0.97</f>
        <v>12.61</v>
      </c>
      <c r="K221" s="275">
        <f>I221*1.03</f>
        <v>13.39</v>
      </c>
      <c r="L221" s="276" t="str">
        <f>IF(AND(D221&gt;I221*0.97,D221&lt;I221*1.03),"○","×")</f>
        <v>×</v>
      </c>
      <c r="M221" s="276" t="str">
        <f>IF(AND(E221&gt;I221*0.97,E221&lt;I221*1.03),"○","×")</f>
        <v>○</v>
      </c>
      <c r="N221" s="276" t="str">
        <f>IF(AND(F221&gt;I221*0.97,F221&lt;I221*1.03),"○","×")</f>
        <v>×</v>
      </c>
      <c r="O221" s="276" t="str">
        <f>IF(AND(G221&gt;I221*0.97,G221&lt;I221*1.03),"○","×")</f>
        <v>×</v>
      </c>
      <c r="P221" s="276" t="str">
        <f>IF(AND(H221&gt;I221*0.97,H221&lt;I221*1.03),"○","×")</f>
        <v>○</v>
      </c>
      <c r="Q221" s="154" t="str">
        <f>IF(COUNTIF(L221:P221,"○")=5,"同程度","―")</f>
        <v>―</v>
      </c>
      <c r="R221" s="148" t="str">
        <f t="shared" ref="R221:U224" si="29">IF(E221-D221&gt;0,"↑",IF(E221-D221&lt;0,"↓","－"))</f>
        <v>↑</v>
      </c>
      <c r="S221" s="119" t="str">
        <f t="shared" si="29"/>
        <v>↑</v>
      </c>
      <c r="T221" s="119" t="str">
        <f t="shared" si="29"/>
        <v>↑</v>
      </c>
      <c r="U221" s="119" t="str">
        <f t="shared" si="29"/>
        <v>↓</v>
      </c>
      <c r="V221" s="119" t="str">
        <f>R221&amp;S221&amp;T221&amp;U221</f>
        <v>↑↑↑↓</v>
      </c>
      <c r="W221" s="158" t="str" cm="1">
        <f t="array" ref="W221">INDEX($AL$2:$AL$82,MATCH(V221,$AK$2:$AK$82,0),0)</f>
        <v>最新年度のみ減少</v>
      </c>
      <c r="X221" s="156" t="str">
        <f>IF(F221-D221&gt;0,"↑",IF(F221-D221&lt;0,"↓","－"))</f>
        <v>↑</v>
      </c>
      <c r="Y221" s="157" t="str">
        <f>IF(V221="↓↑↓↓",IF(X221="↓","減少傾向","×"),"判定外")</f>
        <v>判定外</v>
      </c>
      <c r="Z221" s="158" t="str">
        <f>IF(V221="↑↓↑↑",IF(X221="↑","増加傾向","×"),"判定外")</f>
        <v>判定外</v>
      </c>
      <c r="AA221" s="159" t="str">
        <f>IF(G221-E221&gt;0,"↑",IF(G221-E221&lt;0,"↓","－"))</f>
        <v>↑</v>
      </c>
      <c r="AB221" s="157" t="str">
        <f>IF(V221="↓↓↑↓",IF(AA221="↓","減少傾向","×"),"判定外")</f>
        <v>判定外</v>
      </c>
      <c r="AC221" s="158" t="str">
        <f>IF(V221="↑↑↓↑",IF(AA221="↑","増加傾向","×"),"判定外")</f>
        <v>判定外</v>
      </c>
      <c r="AD221" s="160"/>
      <c r="AE221" s="246"/>
    </row>
    <row r="222" spans="2:31" x14ac:dyDescent="0.15">
      <c r="B222" s="244"/>
      <c r="C222" s="153" t="s">
        <v>284</v>
      </c>
      <c r="D222" s="40" cm="1">
        <f t="array" ref="D222">INDEX('1-4.2019'!E:E,MATCH("F139110110504",'1-4.2019'!A:A,0),0)</f>
        <v>15</v>
      </c>
      <c r="E222" s="40" cm="1">
        <f t="array" ref="E222">INDEX('1-4.2020'!E:E,MATCH("F139110110504",'1-4.2020'!A:A,0),0)</f>
        <v>14</v>
      </c>
      <c r="F222" s="40" cm="1">
        <f t="array" ref="F222">INDEX('1-4.2021'!E:E,MATCH("F139110110504",'1-4.2021'!A:A,0),0)</f>
        <v>14</v>
      </c>
      <c r="G222" s="40" cm="1">
        <f t="array" ref="G222">INDEX('1-4.2022'!E:E,MATCH("F139110110504",'1-4.2022'!A:A,0),0)</f>
        <v>12</v>
      </c>
      <c r="H222" s="40" cm="1">
        <f t="array" ref="H222">INDEX('1-4.2023'!E:E,MATCH("F139110110504",'1-4.2023'!A:A,0),0)</f>
        <v>12</v>
      </c>
      <c r="I222" s="274">
        <f>AVERAGE(D222:H222)</f>
        <v>13.4</v>
      </c>
      <c r="J222" s="275">
        <f>I222*0.97</f>
        <v>12.997999999999999</v>
      </c>
      <c r="K222" s="275">
        <f>I222*1.03</f>
        <v>13.802000000000001</v>
      </c>
      <c r="L222" s="276" t="str">
        <f>IF(AND(D222&gt;I222*0.97,D222&lt;I222*1.03),"○","×")</f>
        <v>×</v>
      </c>
      <c r="M222" s="276" t="str">
        <f>IF(AND(E222&gt;I222*0.97,E222&lt;I222*1.03),"○","×")</f>
        <v>×</v>
      </c>
      <c r="N222" s="276" t="str">
        <f>IF(AND(F222&gt;I222*0.97,F222&lt;I222*1.03),"○","×")</f>
        <v>×</v>
      </c>
      <c r="O222" s="276" t="str">
        <f>IF(AND(G222&gt;I222*0.97,G222&lt;I222*1.03),"○","×")</f>
        <v>×</v>
      </c>
      <c r="P222" s="276" t="str">
        <f>IF(AND(H222&gt;I222*0.97,H222&lt;I222*1.03),"○","×")</f>
        <v>×</v>
      </c>
      <c r="Q222" s="154" t="str">
        <f>IF(COUNTIF(L222:P222,"○")=5,"同程度","―")</f>
        <v>―</v>
      </c>
      <c r="R222" s="148" t="str">
        <f t="shared" si="29"/>
        <v>↓</v>
      </c>
      <c r="S222" s="119" t="str">
        <f t="shared" si="29"/>
        <v>－</v>
      </c>
      <c r="T222" s="119" t="str">
        <f t="shared" si="29"/>
        <v>↓</v>
      </c>
      <c r="U222" s="119" t="str">
        <f t="shared" si="29"/>
        <v>－</v>
      </c>
      <c r="V222" s="119" t="str">
        <f>R222&amp;S222&amp;T222&amp;U222</f>
        <v>↓－↓－</v>
      </c>
      <c r="W222" s="158" t="str" cm="1">
        <f t="array" ref="W222">INDEX($AL$2:$AL$82,MATCH(V222,$AK$2:$AK$82,0),0)</f>
        <v>減少傾向⤵</v>
      </c>
      <c r="X222" s="156" t="str">
        <f>IF(F222-D222&gt;0,"↑",IF(F222-D222&lt;0,"↓","－"))</f>
        <v>↓</v>
      </c>
      <c r="Y222" s="157" t="str">
        <f>IF(V222="↓↑↓↓",IF(X222="↓","減少傾向","×"),"判定外")</f>
        <v>判定外</v>
      </c>
      <c r="Z222" s="158" t="str">
        <f>IF(V222="↑↓↑↑",IF(X222="↑","増加傾向","×"),"判定外")</f>
        <v>判定外</v>
      </c>
      <c r="AA222" s="159" t="str">
        <f>IF(G222-E222&gt;0,"↑",IF(G222-E222&lt;0,"↓","－"))</f>
        <v>↓</v>
      </c>
      <c r="AB222" s="157" t="str">
        <f>IF(V222="↓↓↑↓",IF(AA222="↓","減少傾向","×"),"判定外")</f>
        <v>判定外</v>
      </c>
      <c r="AC222" s="158" t="str">
        <f>IF(V222="↑↑↓↑",IF(AA222="↑","増加傾向","×"),"判定外")</f>
        <v>判定外</v>
      </c>
      <c r="AD222" s="160"/>
      <c r="AE222" s="246"/>
    </row>
    <row r="223" spans="2:31" x14ac:dyDescent="0.15">
      <c r="B223" s="244"/>
      <c r="C223" s="153" t="s">
        <v>344</v>
      </c>
      <c r="D223" s="261">
        <f>SUM(D221:D222)</f>
        <v>25</v>
      </c>
      <c r="E223" s="261">
        <f>SUM(E221:E222)</f>
        <v>27</v>
      </c>
      <c r="F223" s="261">
        <f>SUM(F221:F222)</f>
        <v>28</v>
      </c>
      <c r="G223" s="261">
        <f>SUM(G221:G222)</f>
        <v>27</v>
      </c>
      <c r="H223" s="261">
        <f>SUM(H221:H222)</f>
        <v>25</v>
      </c>
      <c r="I223" s="274">
        <f>AVERAGE(D223:H223)</f>
        <v>26.4</v>
      </c>
      <c r="J223" s="275">
        <f>I223*0.97</f>
        <v>25.607999999999997</v>
      </c>
      <c r="K223" s="275">
        <f>I223*1.03</f>
        <v>27.192</v>
      </c>
      <c r="L223" s="276" t="str">
        <f>IF(AND(D223&gt;I223*0.97,D223&lt;I223*1.03),"○","×")</f>
        <v>×</v>
      </c>
      <c r="M223" s="276" t="str">
        <f>IF(AND(E223&gt;I223*0.97,E223&lt;I223*1.03),"○","×")</f>
        <v>○</v>
      </c>
      <c r="N223" s="276" t="str">
        <f>IF(AND(F223&gt;I223*0.97,F223&lt;I223*1.03),"○","×")</f>
        <v>×</v>
      </c>
      <c r="O223" s="276" t="str">
        <f>IF(AND(G223&gt;I223*0.97,G223&lt;I223*1.03),"○","×")</f>
        <v>○</v>
      </c>
      <c r="P223" s="276" t="str">
        <f>IF(AND(H223&gt;I223*0.97,H223&lt;I223*1.03),"○","×")</f>
        <v>×</v>
      </c>
      <c r="Q223" s="154" t="str">
        <f>IF(COUNTIF(L223:P223,"○")=5,"同程度","―")</f>
        <v>―</v>
      </c>
      <c r="R223" s="148" t="str">
        <f t="shared" si="29"/>
        <v>↑</v>
      </c>
      <c r="S223" s="119" t="str">
        <f t="shared" si="29"/>
        <v>↑</v>
      </c>
      <c r="T223" s="119" t="str">
        <f t="shared" si="29"/>
        <v>↓</v>
      </c>
      <c r="U223" s="119" t="str">
        <f t="shared" si="29"/>
        <v>↓</v>
      </c>
      <c r="V223" s="119" t="str">
        <f>R223&amp;S223&amp;T223&amp;U223</f>
        <v>↑↑↓↓</v>
      </c>
      <c r="W223" s="158" t="str" cm="1">
        <f t="array" ref="W223">INDEX($AL$2:$AL$82,MATCH(V223,$AK$2:$AK$82,0),0)</f>
        <v>年度により増減</v>
      </c>
      <c r="X223" s="156" t="str">
        <f>IF(F223-D223&gt;0,"↑",IF(F223-D223&lt;0,"↓","－"))</f>
        <v>↑</v>
      </c>
      <c r="Y223" s="157" t="str">
        <f>IF(V223="↓↑↓↓",IF(X223="↓","減少傾向","×"),"判定外")</f>
        <v>判定外</v>
      </c>
      <c r="Z223" s="158" t="str">
        <f>IF(V223="↑↓↑↑",IF(X223="↑","増加傾向","×"),"判定外")</f>
        <v>判定外</v>
      </c>
      <c r="AA223" s="159" t="str">
        <f>IF(G223-E223&gt;0,"↑",IF(G223-E223&lt;0,"↓","－"))</f>
        <v>－</v>
      </c>
      <c r="AB223" s="157" t="str">
        <f>IF(V223="↓↓↑↓",IF(AA223="↓","減少傾向","×"),"判定外")</f>
        <v>判定外</v>
      </c>
      <c r="AC223" s="158" t="str">
        <f>IF(V223="↑↑↓↑",IF(AA223="↑","増加傾向","×"),"判定外")</f>
        <v>判定外</v>
      </c>
      <c r="AD223" s="161" t="s">
        <v>453</v>
      </c>
      <c r="AE223" s="246"/>
    </row>
    <row r="224" spans="2:31" ht="14.25" thickBot="1" x14ac:dyDescent="0.2">
      <c r="B224" s="244"/>
      <c r="C224" s="153" t="s">
        <v>345</v>
      </c>
      <c r="D224" s="162">
        <f>ROUND(D222/D223,3)</f>
        <v>0.6</v>
      </c>
      <c r="E224" s="162">
        <f>ROUND(E222/E223,3)</f>
        <v>0.51900000000000002</v>
      </c>
      <c r="F224" s="162">
        <f>ROUND(F222/F223,3)</f>
        <v>0.5</v>
      </c>
      <c r="G224" s="162">
        <f>ROUND(G222/G223,3)</f>
        <v>0.44400000000000001</v>
      </c>
      <c r="H224" s="162">
        <f>ROUND(H222/H223,3)</f>
        <v>0.48</v>
      </c>
      <c r="I224" s="163">
        <f>AVERAGE(D224:H224)</f>
        <v>0.50860000000000005</v>
      </c>
      <c r="J224" s="164">
        <f>I224-0.03</f>
        <v>0.47860000000000003</v>
      </c>
      <c r="K224" s="164">
        <f>I224+0.03</f>
        <v>0.53860000000000008</v>
      </c>
      <c r="L224" s="277" t="str">
        <f>IF(AND(D224&gt;I224-0.03,D224&lt;I224+0.03),"○","×")</f>
        <v>×</v>
      </c>
      <c r="M224" s="277" t="str">
        <f>IF(AND(E224&gt;I224-0.03,E224&lt;I224+0.03),"○","×")</f>
        <v>○</v>
      </c>
      <c r="N224" s="277" t="str">
        <f>IF(AND(F224&gt;I224-0.03,F224&lt;I224+0.03),"○","×")</f>
        <v>○</v>
      </c>
      <c r="O224" s="277" t="str">
        <f>IF(AND(G224&gt;I224-0.03,G224&lt;I224+0.03),"○","×")</f>
        <v>×</v>
      </c>
      <c r="P224" s="277" t="str">
        <f>IF(AND(H224&gt;I224-0.03,H224&lt;I224+0.03),"○","×")</f>
        <v>○</v>
      </c>
      <c r="Q224" s="165" t="str">
        <f>IF(COUNTIF(L224:P224,"○")=5,"同程度","―")</f>
        <v>―</v>
      </c>
      <c r="R224" s="166" t="str">
        <f t="shared" si="29"/>
        <v>↓</v>
      </c>
      <c r="S224" s="133" t="str">
        <f t="shared" si="29"/>
        <v>↓</v>
      </c>
      <c r="T224" s="133" t="str">
        <f t="shared" si="29"/>
        <v>↓</v>
      </c>
      <c r="U224" s="133" t="str">
        <f t="shared" si="29"/>
        <v>↑</v>
      </c>
      <c r="V224" s="133" t="str">
        <f>R224&amp;S224&amp;T224&amp;U224</f>
        <v>↓↓↓↑</v>
      </c>
      <c r="W224" s="170" t="str" cm="1">
        <f t="array" ref="W224">INDEX($AL$2:$AL$82,MATCH(V224,$AK$2:$AK$82,0),0)</f>
        <v>最新年度のみ増加</v>
      </c>
      <c r="X224" s="168" t="str">
        <f>IF(F224-D224&gt;0,"↑",IF(F224-D224&lt;0,"↓","－"))</f>
        <v>↓</v>
      </c>
      <c r="Y224" s="169" t="str">
        <f>IF(V224="↓↑↓↓",IF(X224="↓","減少傾向","×"),"判定外")</f>
        <v>判定外</v>
      </c>
      <c r="Z224" s="170" t="str">
        <f>IF(V224="↑↓↑↑",IF(X224="↑","増加傾向","×"),"判定外")</f>
        <v>判定外</v>
      </c>
      <c r="AA224" s="171" t="str">
        <f>IF(G224-E224&gt;0,"↑",IF(G224-E224&lt;0,"↓","－"))</f>
        <v>↓</v>
      </c>
      <c r="AB224" s="169" t="str">
        <f>IF(V224="↓↓↑↓",IF(AA224="↓","減少傾向","×"),"判定外")</f>
        <v>判定外</v>
      </c>
      <c r="AC224" s="170" t="str">
        <f>IF(V224="↑↑↓↑",IF(AA224="↑","増加傾向","×"),"判定外")</f>
        <v>判定外</v>
      </c>
      <c r="AD224" s="172" t="s">
        <v>503</v>
      </c>
      <c r="AE224" s="246"/>
    </row>
    <row r="225" spans="2:31" ht="14.25" thickBot="1" x14ac:dyDescent="0.2">
      <c r="B225" s="244"/>
      <c r="C225" s="245"/>
      <c r="D225" s="313"/>
      <c r="E225" s="313"/>
      <c r="F225" s="313"/>
      <c r="G225" s="313"/>
      <c r="H225" s="313"/>
      <c r="I225" s="314"/>
      <c r="J225" s="314"/>
      <c r="K225" s="314"/>
      <c r="L225" s="315"/>
      <c r="M225" s="315"/>
      <c r="N225" s="315"/>
      <c r="O225" s="315"/>
      <c r="P225" s="315"/>
      <c r="Q225" s="248"/>
      <c r="R225" s="248"/>
      <c r="S225" s="248"/>
      <c r="T225" s="248"/>
      <c r="U225" s="248"/>
      <c r="V225" s="248"/>
      <c r="W225" s="247"/>
      <c r="X225" s="248"/>
      <c r="Y225" s="247"/>
      <c r="Z225" s="247"/>
      <c r="AA225" s="248"/>
      <c r="AB225" s="247"/>
      <c r="AC225" s="247"/>
      <c r="AD225" s="249"/>
      <c r="AE225" s="246"/>
    </row>
    <row r="226" spans="2:31" x14ac:dyDescent="0.15">
      <c r="B226" s="244"/>
      <c r="C226" s="245"/>
      <c r="D226" s="313"/>
      <c r="E226" s="313"/>
      <c r="F226" s="313"/>
      <c r="G226" s="313"/>
      <c r="H226" s="313"/>
      <c r="I226" s="343" t="s">
        <v>368</v>
      </c>
      <c r="J226" s="344"/>
      <c r="K226" s="344"/>
      <c r="L226" s="345"/>
      <c r="M226" s="345"/>
      <c r="N226" s="345"/>
      <c r="O226" s="345"/>
      <c r="P226" s="345"/>
      <c r="Q226" s="346" t="s">
        <v>366</v>
      </c>
      <c r="R226" s="348" t="s">
        <v>369</v>
      </c>
      <c r="S226" s="349"/>
      <c r="T226" s="349"/>
      <c r="U226" s="349"/>
      <c r="V226" s="350" t="s">
        <v>367</v>
      </c>
      <c r="W226" s="351"/>
      <c r="X226" s="337" t="s">
        <v>468</v>
      </c>
      <c r="Y226" s="341" t="s">
        <v>472</v>
      </c>
      <c r="Z226" s="342"/>
      <c r="AA226" s="339" t="s">
        <v>469</v>
      </c>
      <c r="AB226" s="341" t="s">
        <v>473</v>
      </c>
      <c r="AC226" s="342"/>
      <c r="AD226" s="360" t="s">
        <v>456</v>
      </c>
      <c r="AE226" s="246"/>
    </row>
    <row r="227" spans="2:31" x14ac:dyDescent="0.15">
      <c r="B227" s="244"/>
      <c r="C227" s="176" t="s">
        <v>15</v>
      </c>
      <c r="D227" s="39" t="str">
        <f ca="1">Q1&amp;"(n="&amp;D239&amp;")"</f>
        <v>R1(n=61)</v>
      </c>
      <c r="E227" s="39" t="str">
        <f ca="1">R1&amp;"(n="&amp;E239&amp;")"</f>
        <v>R2(n=61)</v>
      </c>
      <c r="F227" s="39" t="str">
        <f ca="1">S1&amp;"(n="&amp;F239&amp;")"</f>
        <v>R3(n=61)</v>
      </c>
      <c r="G227" s="39" t="str">
        <f ca="1">T1&amp;"(n="&amp;G239&amp;")"</f>
        <v>R4(n=60)</v>
      </c>
      <c r="H227" s="39" t="str">
        <f ca="1">U1&amp;"(n="&amp;H239&amp;")"</f>
        <v>R5(n=60)</v>
      </c>
      <c r="I227" s="272" t="s">
        <v>365</v>
      </c>
      <c r="J227" s="273">
        <v>-0.03</v>
      </c>
      <c r="K227" s="273">
        <v>0.03</v>
      </c>
      <c r="L227" s="269" t="str">
        <f ca="1">Q1</f>
        <v>R1</v>
      </c>
      <c r="M227" s="269" t="str">
        <f ca="1">R1</f>
        <v>R2</v>
      </c>
      <c r="N227" s="269" t="str">
        <f ca="1">S1</f>
        <v>R3</v>
      </c>
      <c r="O227" s="269" t="str">
        <f ca="1">T1</f>
        <v>R4</v>
      </c>
      <c r="P227" s="269" t="str">
        <f ca="1">U1</f>
        <v>R5</v>
      </c>
      <c r="Q227" s="347"/>
      <c r="R227" s="148" t="s">
        <v>462</v>
      </c>
      <c r="S227" s="119" t="s">
        <v>463</v>
      </c>
      <c r="T227" s="119" t="s">
        <v>464</v>
      </c>
      <c r="U227" s="119" t="s">
        <v>465</v>
      </c>
      <c r="V227" s="352"/>
      <c r="W227" s="353"/>
      <c r="X227" s="338"/>
      <c r="Y227" s="149" t="s">
        <v>474</v>
      </c>
      <c r="Z227" s="150" t="s">
        <v>475</v>
      </c>
      <c r="AA227" s="340"/>
      <c r="AB227" s="151" t="s">
        <v>476</v>
      </c>
      <c r="AC227" s="152" t="s">
        <v>477</v>
      </c>
      <c r="AD227" s="361"/>
      <c r="AE227" s="246"/>
    </row>
    <row r="228" spans="2:31" x14ac:dyDescent="0.15">
      <c r="B228" s="244"/>
      <c r="C228" s="153" t="s">
        <v>283</v>
      </c>
      <c r="D228" s="261">
        <f>'1-4.2019'!D99</f>
        <v>4443</v>
      </c>
      <c r="E228" s="261">
        <f>'1-4.2020'!D99</f>
        <v>4669</v>
      </c>
      <c r="F228" s="261">
        <f>'1-4.2021'!D99</f>
        <v>4857</v>
      </c>
      <c r="G228" s="261">
        <f>'1-4.2022'!D99</f>
        <v>4986</v>
      </c>
      <c r="H228" s="261">
        <f>'1-4.2023'!D99</f>
        <v>5161</v>
      </c>
      <c r="I228" s="274">
        <f>AVERAGE(D228:H228)</f>
        <v>4823.2</v>
      </c>
      <c r="J228" s="275">
        <f>I228*0.97</f>
        <v>4678.5039999999999</v>
      </c>
      <c r="K228" s="275">
        <f>I228*1.03</f>
        <v>4967.8959999999997</v>
      </c>
      <c r="L228" s="276" t="str">
        <f>IF(AND(D228&gt;I228*0.97,D228&lt;I228*1.03),"○","×")</f>
        <v>×</v>
      </c>
      <c r="M228" s="276" t="str">
        <f>IF(AND(E228&gt;I228*0.97,E228&lt;I228*1.03),"○","×")</f>
        <v>×</v>
      </c>
      <c r="N228" s="276" t="str">
        <f>IF(AND(F228&gt;I228*0.97,F228&lt;I228*1.03),"○","×")</f>
        <v>○</v>
      </c>
      <c r="O228" s="276" t="str">
        <f>IF(AND(G228&gt;I228*0.97,G228&lt;I228*1.03),"○","×")</f>
        <v>×</v>
      </c>
      <c r="P228" s="276" t="str">
        <f>IF(AND(H228&gt;I228*0.97,H228&lt;I228*1.03),"○","×")</f>
        <v>×</v>
      </c>
      <c r="Q228" s="154" t="str">
        <f>IF(COUNTIF(L228:P228,"○")=5,"同程度","―")</f>
        <v>―</v>
      </c>
      <c r="R228" s="148" t="str">
        <f t="shared" ref="R228:U231" si="30">IF(E228-D228&gt;0,"↑",IF(E228-D228&lt;0,"↓","－"))</f>
        <v>↑</v>
      </c>
      <c r="S228" s="119" t="str">
        <f t="shared" si="30"/>
        <v>↑</v>
      </c>
      <c r="T228" s="119" t="str">
        <f t="shared" si="30"/>
        <v>↑</v>
      </c>
      <c r="U228" s="119" t="str">
        <f t="shared" si="30"/>
        <v>↑</v>
      </c>
      <c r="V228" s="119" t="str">
        <f>R228&amp;S228&amp;T228&amp;U228</f>
        <v>↑↑↑↑</v>
      </c>
      <c r="W228" s="158" t="str" cm="1">
        <f t="array" ref="W228">INDEX($AL$2:$AL$82,MATCH(V228,$AK$2:$AK$82,0),0)</f>
        <v>増加傾向⤴</v>
      </c>
      <c r="X228" s="156" t="str">
        <f>IF(F228-D228&gt;0,"↑",IF(F228-D228&lt;0,"↓","－"))</f>
        <v>↑</v>
      </c>
      <c r="Y228" s="157" t="str">
        <f>IF(V228="↓↑↓↓",IF(X228="↓","減少傾向","×"),"判定外")</f>
        <v>判定外</v>
      </c>
      <c r="Z228" s="158" t="str">
        <f>IF(V228="↑↓↑↑",IF(X228="↑","増加傾向","×"),"判定外")</f>
        <v>判定外</v>
      </c>
      <c r="AA228" s="159" t="str">
        <f>IF(G228-E228&gt;0,"↑",IF(G228-E228&lt;0,"↓","－"))</f>
        <v>↑</v>
      </c>
      <c r="AB228" s="157" t="str">
        <f>IF(V228="↓↓↑↓",IF(AA228="↓","減少傾向","×"),"判定外")</f>
        <v>判定外</v>
      </c>
      <c r="AC228" s="158" t="str">
        <f>IF(V228="↑↑↓↑",IF(AA228="↑","増加傾向","×"),"判定外")</f>
        <v>判定外</v>
      </c>
      <c r="AD228" s="160"/>
      <c r="AE228" s="246"/>
    </row>
    <row r="229" spans="2:31" x14ac:dyDescent="0.15">
      <c r="B229" s="244"/>
      <c r="C229" s="153" t="s">
        <v>284</v>
      </c>
      <c r="D229" s="40">
        <f>'1-4.2019'!E99</f>
        <v>2367</v>
      </c>
      <c r="E229" s="40">
        <f>'1-4.2020'!E99</f>
        <v>2732</v>
      </c>
      <c r="F229" s="40">
        <f>'1-4.2021'!E99</f>
        <v>2844</v>
      </c>
      <c r="G229" s="40">
        <f>'1-4.2022'!E99</f>
        <v>3090</v>
      </c>
      <c r="H229" s="40">
        <f>'1-4.2023'!E99</f>
        <v>3343</v>
      </c>
      <c r="I229" s="274">
        <f>AVERAGE(D229:H229)</f>
        <v>2875.2</v>
      </c>
      <c r="J229" s="275">
        <f>I229*0.97</f>
        <v>2788.944</v>
      </c>
      <c r="K229" s="275">
        <f>I229*1.03</f>
        <v>2961.4559999999997</v>
      </c>
      <c r="L229" s="276" t="str">
        <f>IF(AND(D229&gt;I229*0.97,D229&lt;I229*1.03),"○","×")</f>
        <v>×</v>
      </c>
      <c r="M229" s="276" t="str">
        <f>IF(AND(E229&gt;I229*0.97,E229&lt;I229*1.03),"○","×")</f>
        <v>×</v>
      </c>
      <c r="N229" s="276" t="str">
        <f>IF(AND(F229&gt;I229*0.97,F229&lt;I229*1.03),"○","×")</f>
        <v>○</v>
      </c>
      <c r="O229" s="276" t="str">
        <f>IF(AND(G229&gt;I229*0.97,G229&lt;I229*1.03),"○","×")</f>
        <v>×</v>
      </c>
      <c r="P229" s="276" t="str">
        <f>IF(AND(H229&gt;I229*0.97,H229&lt;I229*1.03),"○","×")</f>
        <v>×</v>
      </c>
      <c r="Q229" s="154" t="str">
        <f>IF(COUNTIF(L229:P229,"○")=5,"同程度","―")</f>
        <v>―</v>
      </c>
      <c r="R229" s="148" t="str">
        <f t="shared" si="30"/>
        <v>↑</v>
      </c>
      <c r="S229" s="119" t="str">
        <f t="shared" si="30"/>
        <v>↑</v>
      </c>
      <c r="T229" s="119" t="str">
        <f t="shared" si="30"/>
        <v>↑</v>
      </c>
      <c r="U229" s="119" t="str">
        <f t="shared" si="30"/>
        <v>↑</v>
      </c>
      <c r="V229" s="119" t="str">
        <f>R229&amp;S229&amp;T229&amp;U229</f>
        <v>↑↑↑↑</v>
      </c>
      <c r="W229" s="158" t="str" cm="1">
        <f t="array" ref="W229">INDEX($AL$2:$AL$82,MATCH(V229,$AK$2:$AK$82,0),0)</f>
        <v>増加傾向⤴</v>
      </c>
      <c r="X229" s="156" t="str">
        <f>IF(F229-D229&gt;0,"↑",IF(F229-D229&lt;0,"↓","－"))</f>
        <v>↑</v>
      </c>
      <c r="Y229" s="157" t="str">
        <f>IF(V229="↓↑↓↓",IF(X229="↓","減少傾向","×"),"判定外")</f>
        <v>判定外</v>
      </c>
      <c r="Z229" s="158" t="str">
        <f>IF(V229="↑↓↑↑",IF(X229="↑","増加傾向","×"),"判定外")</f>
        <v>判定外</v>
      </c>
      <c r="AA229" s="159" t="str">
        <f>IF(G229-E229&gt;0,"↑",IF(G229-E229&lt;0,"↓","－"))</f>
        <v>↑</v>
      </c>
      <c r="AB229" s="157" t="str">
        <f>IF(V229="↓↓↑↓",IF(AA229="↓","減少傾向","×"),"判定外")</f>
        <v>判定外</v>
      </c>
      <c r="AC229" s="158" t="str">
        <f>IF(V229="↑↑↓↑",IF(AA229="↑","増加傾向","×"),"判定外")</f>
        <v>判定外</v>
      </c>
      <c r="AD229" s="160"/>
      <c r="AE229" s="246"/>
    </row>
    <row r="230" spans="2:31" x14ac:dyDescent="0.15">
      <c r="B230" s="244"/>
      <c r="C230" s="153" t="s">
        <v>344</v>
      </c>
      <c r="D230" s="261">
        <f>SUM(D228:D229)</f>
        <v>6810</v>
      </c>
      <c r="E230" s="261">
        <f>SUM(E228:E229)</f>
        <v>7401</v>
      </c>
      <c r="F230" s="261">
        <f>SUM(F228:F229)</f>
        <v>7701</v>
      </c>
      <c r="G230" s="261">
        <f>SUM(G228:G229)</f>
        <v>8076</v>
      </c>
      <c r="H230" s="261">
        <f>SUM(H228:H229)</f>
        <v>8504</v>
      </c>
      <c r="I230" s="274">
        <f>AVERAGE(D230:H230)</f>
        <v>7698.4</v>
      </c>
      <c r="J230" s="275">
        <f>I230*0.97</f>
        <v>7467.4479999999994</v>
      </c>
      <c r="K230" s="275">
        <f>I230*1.03</f>
        <v>7929.3519999999999</v>
      </c>
      <c r="L230" s="276" t="str">
        <f>IF(AND(D230&gt;I230*0.97,D230&lt;I230*1.03),"○","×")</f>
        <v>×</v>
      </c>
      <c r="M230" s="276" t="str">
        <f>IF(AND(E230&gt;I230*0.97,E230&lt;I230*1.03),"○","×")</f>
        <v>×</v>
      </c>
      <c r="N230" s="276" t="str">
        <f>IF(AND(F230&gt;I230*0.97,F230&lt;I230*1.03),"○","×")</f>
        <v>○</v>
      </c>
      <c r="O230" s="276" t="str">
        <f>IF(AND(G230&gt;I230*0.97,G230&lt;I230*1.03),"○","×")</f>
        <v>×</v>
      </c>
      <c r="P230" s="276" t="str">
        <f>IF(AND(H230&gt;I230*0.97,H230&lt;I230*1.03),"○","×")</f>
        <v>×</v>
      </c>
      <c r="Q230" s="154" t="str">
        <f>IF(COUNTIF(L230:P230,"○")=5,"同程度","―")</f>
        <v>―</v>
      </c>
      <c r="R230" s="148" t="str">
        <f t="shared" si="30"/>
        <v>↑</v>
      </c>
      <c r="S230" s="119" t="str">
        <f t="shared" si="30"/>
        <v>↑</v>
      </c>
      <c r="T230" s="119" t="str">
        <f t="shared" si="30"/>
        <v>↑</v>
      </c>
      <c r="U230" s="119" t="str">
        <f t="shared" si="30"/>
        <v>↑</v>
      </c>
      <c r="V230" s="119" t="str">
        <f>R230&amp;S230&amp;T230&amp;U230</f>
        <v>↑↑↑↑</v>
      </c>
      <c r="W230" s="158" t="str" cm="1">
        <f t="array" ref="W230">INDEX($AL$2:$AL$82,MATCH(V230,$AK$2:$AK$82,0),0)</f>
        <v>増加傾向⤴</v>
      </c>
      <c r="X230" s="156" t="str">
        <f>IF(F230-D230&gt;0,"↑",IF(F230-D230&lt;0,"↓","－"))</f>
        <v>↑</v>
      </c>
      <c r="Y230" s="157" t="str">
        <f>IF(V230="↓↑↓↓",IF(X230="↓","減少傾向","×"),"判定外")</f>
        <v>判定外</v>
      </c>
      <c r="Z230" s="158" t="str">
        <f>IF(V230="↑↓↑↑",IF(X230="↑","増加傾向","×"),"判定外")</f>
        <v>判定外</v>
      </c>
      <c r="AA230" s="159" t="str">
        <f>IF(G230-E230&gt;0,"↑",IF(G230-E230&lt;0,"↓","－"))</f>
        <v>↑</v>
      </c>
      <c r="AB230" s="157" t="str">
        <f>IF(V230="↓↓↑↓",IF(AA230="↓","減少傾向","×"),"判定外")</f>
        <v>判定外</v>
      </c>
      <c r="AC230" s="158" t="str">
        <f>IF(V230="↑↑↓↑",IF(AA230="↑","増加傾向","×"),"判定外")</f>
        <v>判定外</v>
      </c>
      <c r="AD230" s="161" t="s">
        <v>286</v>
      </c>
      <c r="AE230" s="246"/>
    </row>
    <row r="231" spans="2:31" ht="14.25" thickBot="1" x14ac:dyDescent="0.2">
      <c r="B231" s="244"/>
      <c r="C231" s="153" t="s">
        <v>345</v>
      </c>
      <c r="D231" s="162">
        <f>ROUND(D229/D230,3)</f>
        <v>0.34799999999999998</v>
      </c>
      <c r="E231" s="162">
        <f>ROUND(E229/E230,3)</f>
        <v>0.36899999999999999</v>
      </c>
      <c r="F231" s="162">
        <f>ROUND(F229/F230,3)</f>
        <v>0.36899999999999999</v>
      </c>
      <c r="G231" s="162">
        <f>ROUND(G229/G230,3)</f>
        <v>0.38300000000000001</v>
      </c>
      <c r="H231" s="162">
        <f>ROUND(H229/H230,3)</f>
        <v>0.39300000000000002</v>
      </c>
      <c r="I231" s="163">
        <f>AVERAGE(D231:H231)</f>
        <v>0.37239999999999995</v>
      </c>
      <c r="J231" s="164">
        <f>I231-0.03</f>
        <v>0.34239999999999993</v>
      </c>
      <c r="K231" s="164">
        <f>I231+0.03</f>
        <v>0.40239999999999998</v>
      </c>
      <c r="L231" s="277" t="str">
        <f>IF(AND(D231&gt;I231-0.03,D231&lt;I231+0.03),"○","×")</f>
        <v>○</v>
      </c>
      <c r="M231" s="277" t="str">
        <f>IF(AND(E231&gt;I231-0.03,E231&lt;I231+0.03),"○","×")</f>
        <v>○</v>
      </c>
      <c r="N231" s="277" t="str">
        <f>IF(AND(F231&gt;I231-0.03,F231&lt;I231+0.03),"○","×")</f>
        <v>○</v>
      </c>
      <c r="O231" s="277" t="str">
        <f>IF(AND(G231&gt;I231-0.03,G231&lt;I231+0.03),"○","×")</f>
        <v>○</v>
      </c>
      <c r="P231" s="277" t="str">
        <f>IF(AND(H231&gt;I231-0.03,H231&lt;I231+0.03),"○","×")</f>
        <v>○</v>
      </c>
      <c r="Q231" s="165" t="str">
        <f>IF(COUNTIF(L231:P231,"○")=5,"同程度","―")</f>
        <v>同程度</v>
      </c>
      <c r="R231" s="166" t="str">
        <f t="shared" si="30"/>
        <v>↑</v>
      </c>
      <c r="S231" s="133" t="str">
        <f t="shared" si="30"/>
        <v>－</v>
      </c>
      <c r="T231" s="133" t="str">
        <f t="shared" si="30"/>
        <v>↑</v>
      </c>
      <c r="U231" s="133" t="str">
        <f t="shared" si="30"/>
        <v>↑</v>
      </c>
      <c r="V231" s="133" t="str">
        <f>R231&amp;S231&amp;T231&amp;U231</f>
        <v>↑－↑↑</v>
      </c>
      <c r="W231" s="170" t="str" cm="1">
        <f t="array" ref="W231">INDEX($AL$2:$AL$82,MATCH(V231,$AK$2:$AK$82,0),0)</f>
        <v>増加傾向⤴</v>
      </c>
      <c r="X231" s="168" t="str">
        <f>IF(F231-D231&gt;0,"↑",IF(F231-D231&lt;0,"↓","－"))</f>
        <v>↑</v>
      </c>
      <c r="Y231" s="169" t="str">
        <f>IF(V231="↓↑↓↓",IF(X231="↓","減少傾向","×"),"判定外")</f>
        <v>判定外</v>
      </c>
      <c r="Z231" s="170" t="str">
        <f>IF(V231="↑↓↑↑",IF(X231="↑","増加傾向","×"),"判定外")</f>
        <v>判定外</v>
      </c>
      <c r="AA231" s="171" t="str">
        <f>IF(G231-E231&gt;0,"↑",IF(G231-E231&lt;0,"↓","－"))</f>
        <v>↑</v>
      </c>
      <c r="AB231" s="169" t="str">
        <f>IF(V231="↓↓↑↓",IF(AA231="↓","減少傾向","×"),"判定外")</f>
        <v>判定外</v>
      </c>
      <c r="AC231" s="170" t="str">
        <f>IF(V231="↑↑↓↑",IF(AA231="↑","増加傾向","×"),"判定外")</f>
        <v>判定外</v>
      </c>
      <c r="AD231" s="172" t="s">
        <v>364</v>
      </c>
      <c r="AE231" s="246"/>
    </row>
    <row r="232" spans="2:31" ht="14.25" thickBot="1" x14ac:dyDescent="0.2">
      <c r="B232" s="244"/>
      <c r="C232" s="245"/>
      <c r="D232" s="313"/>
      <c r="E232" s="313"/>
      <c r="F232" s="313"/>
      <c r="G232" s="313"/>
      <c r="H232" s="313"/>
      <c r="I232" s="314"/>
      <c r="J232" s="314"/>
      <c r="K232" s="314"/>
      <c r="L232" s="315"/>
      <c r="M232" s="315"/>
      <c r="N232" s="315"/>
      <c r="O232" s="315"/>
      <c r="P232" s="315"/>
      <c r="Q232" s="248"/>
      <c r="R232" s="248"/>
      <c r="S232" s="248"/>
      <c r="T232" s="248"/>
      <c r="U232" s="248"/>
      <c r="V232" s="248"/>
      <c r="W232" s="247"/>
      <c r="X232" s="248"/>
      <c r="Y232" s="247"/>
      <c r="Z232" s="247"/>
      <c r="AA232" s="248"/>
      <c r="AB232" s="247"/>
      <c r="AC232" s="247"/>
      <c r="AD232" s="249"/>
      <c r="AE232" s="246"/>
    </row>
    <row r="233" spans="2:31" x14ac:dyDescent="0.15">
      <c r="B233" s="244"/>
      <c r="C233" s="245"/>
      <c r="D233" s="313"/>
      <c r="E233" s="313"/>
      <c r="F233" s="313"/>
      <c r="G233" s="313"/>
      <c r="H233" s="313"/>
      <c r="I233" s="343" t="s">
        <v>368</v>
      </c>
      <c r="J233" s="344"/>
      <c r="K233" s="344"/>
      <c r="L233" s="345"/>
      <c r="M233" s="345"/>
      <c r="N233" s="345"/>
      <c r="O233" s="345"/>
      <c r="P233" s="345"/>
      <c r="Q233" s="346" t="s">
        <v>366</v>
      </c>
      <c r="R233" s="348" t="s">
        <v>369</v>
      </c>
      <c r="S233" s="349"/>
      <c r="T233" s="349"/>
      <c r="U233" s="349"/>
      <c r="V233" s="350" t="s">
        <v>367</v>
      </c>
      <c r="W233" s="351"/>
      <c r="X233" s="337" t="s">
        <v>468</v>
      </c>
      <c r="Y233" s="341" t="s">
        <v>472</v>
      </c>
      <c r="Z233" s="342"/>
      <c r="AA233" s="339" t="s">
        <v>469</v>
      </c>
      <c r="AB233" s="341" t="s">
        <v>473</v>
      </c>
      <c r="AC233" s="342"/>
      <c r="AD233" s="360" t="s">
        <v>456</v>
      </c>
      <c r="AE233" s="246"/>
    </row>
    <row r="234" spans="2:31" x14ac:dyDescent="0.15">
      <c r="B234" s="244"/>
      <c r="C234" s="224" t="s">
        <v>315</v>
      </c>
      <c r="D234" s="39" t="str">
        <f ca="1">Q1&amp;"(n="&amp;D239&amp;")"</f>
        <v>R1(n=61)</v>
      </c>
      <c r="E234" s="39" t="str">
        <f ca="1">R1&amp;"(n="&amp;E239&amp;")"</f>
        <v>R2(n=61)</v>
      </c>
      <c r="F234" s="39" t="str">
        <f ca="1">S1&amp;"(n="&amp;F239&amp;")"</f>
        <v>R3(n=61)</v>
      </c>
      <c r="G234" s="39" t="str">
        <f ca="1">T1&amp;"(n="&amp;G239&amp;")"</f>
        <v>R4(n=60)</v>
      </c>
      <c r="H234" s="39" t="str">
        <f ca="1">U1&amp;"(n="&amp;H239&amp;")"</f>
        <v>R5(n=60)</v>
      </c>
      <c r="I234" s="272" t="s">
        <v>365</v>
      </c>
      <c r="J234" s="273">
        <v>-0.03</v>
      </c>
      <c r="K234" s="273">
        <v>0.03</v>
      </c>
      <c r="L234" s="269" t="str">
        <f ca="1">Q1</f>
        <v>R1</v>
      </c>
      <c r="M234" s="269" t="str">
        <f ca="1">R1</f>
        <v>R2</v>
      </c>
      <c r="N234" s="269" t="str">
        <f ca="1">S1</f>
        <v>R3</v>
      </c>
      <c r="O234" s="269" t="str">
        <f ca="1">T1</f>
        <v>R4</v>
      </c>
      <c r="P234" s="269" t="str">
        <f ca="1">U1</f>
        <v>R5</v>
      </c>
      <c r="Q234" s="347"/>
      <c r="R234" s="148" t="s">
        <v>462</v>
      </c>
      <c r="S234" s="119" t="s">
        <v>463</v>
      </c>
      <c r="T234" s="119" t="s">
        <v>464</v>
      </c>
      <c r="U234" s="119" t="s">
        <v>465</v>
      </c>
      <c r="V234" s="352"/>
      <c r="W234" s="353"/>
      <c r="X234" s="338"/>
      <c r="Y234" s="149" t="s">
        <v>474</v>
      </c>
      <c r="Z234" s="150" t="s">
        <v>475</v>
      </c>
      <c r="AA234" s="340"/>
      <c r="AB234" s="151" t="s">
        <v>476</v>
      </c>
      <c r="AC234" s="152" t="s">
        <v>477</v>
      </c>
      <c r="AD234" s="361"/>
      <c r="AE234" s="246"/>
    </row>
    <row r="235" spans="2:31" x14ac:dyDescent="0.15">
      <c r="B235" s="244"/>
      <c r="C235" s="153" t="s">
        <v>283</v>
      </c>
      <c r="D235" s="280">
        <f>ROUND(D228/D239,1)</f>
        <v>72.8</v>
      </c>
      <c r="E235" s="280">
        <f>ROUND(E228/E239,1)</f>
        <v>76.5</v>
      </c>
      <c r="F235" s="280">
        <f>ROUND(F228/F239,1)</f>
        <v>79.599999999999994</v>
      </c>
      <c r="G235" s="280">
        <f>ROUND(G228/G239,1)</f>
        <v>83.1</v>
      </c>
      <c r="H235" s="280">
        <f>ROUND(H228/H239,1)</f>
        <v>86</v>
      </c>
      <c r="I235" s="274">
        <f>AVERAGE(D235:H235)</f>
        <v>79.599999999999994</v>
      </c>
      <c r="J235" s="275">
        <f>I235*0.97</f>
        <v>77.211999999999989</v>
      </c>
      <c r="K235" s="275">
        <f>I235*1.03</f>
        <v>81.988</v>
      </c>
      <c r="L235" s="276" t="str">
        <f>IF(AND(D235&gt;I235*0.97,D235&lt;I235*1.03),"○","×")</f>
        <v>×</v>
      </c>
      <c r="M235" s="276" t="str">
        <f>IF(AND(E235&gt;I235*0.97,E235&lt;I235*1.03),"○","×")</f>
        <v>×</v>
      </c>
      <c r="N235" s="276" t="str">
        <f>IF(AND(F235&gt;I235*0.97,F235&lt;I235*1.03),"○","×")</f>
        <v>○</v>
      </c>
      <c r="O235" s="276" t="str">
        <f>IF(AND(G235&gt;I235*0.97,G235&lt;I235*1.03),"○","×")</f>
        <v>×</v>
      </c>
      <c r="P235" s="276" t="str">
        <f>IF(AND(H235&gt;I235*0.97,H235&lt;I235*1.03),"○","×")</f>
        <v>×</v>
      </c>
      <c r="Q235" s="154" t="str">
        <f>IF(COUNTIF(L235:P235,"○")=5,"同程度","―")</f>
        <v>―</v>
      </c>
      <c r="R235" s="148" t="str">
        <f t="shared" ref="R235:U238" si="31">IF(E235-D235&gt;0,"↑",IF(E235-D235&lt;0,"↓","－"))</f>
        <v>↑</v>
      </c>
      <c r="S235" s="119" t="str">
        <f t="shared" si="31"/>
        <v>↑</v>
      </c>
      <c r="T235" s="119" t="str">
        <f t="shared" si="31"/>
        <v>↑</v>
      </c>
      <c r="U235" s="119" t="str">
        <f t="shared" si="31"/>
        <v>↑</v>
      </c>
      <c r="V235" s="119" t="str">
        <f>R235&amp;S235&amp;T235&amp;U235</f>
        <v>↑↑↑↑</v>
      </c>
      <c r="W235" s="158" t="str" cm="1">
        <f t="array" ref="W235">INDEX($AL$2:$AL$82,MATCH(V235,$AK$2:$AK$82,0),0)</f>
        <v>増加傾向⤴</v>
      </c>
      <c r="X235" s="156" t="str">
        <f>IF(F235-D235&gt;0,"↑",IF(F235-D235&lt;0,"↓","－"))</f>
        <v>↑</v>
      </c>
      <c r="Y235" s="157" t="str">
        <f>IF(V235="↓↑↓↓",IF(X235="↓","減少傾向","×"),"判定外")</f>
        <v>判定外</v>
      </c>
      <c r="Z235" s="158" t="str">
        <f>IF(V235="↑↓↑↑",IF(X235="↑","増加傾向","×"),"判定外")</f>
        <v>判定外</v>
      </c>
      <c r="AA235" s="159" t="str">
        <f>IF(G235-E235&gt;0,"↑",IF(G235-E235&lt;0,"↓","－"))</f>
        <v>↑</v>
      </c>
      <c r="AB235" s="157" t="str">
        <f>IF(V235="↓↓↑↓",IF(AA235="↓","減少傾向","×"),"判定外")</f>
        <v>判定外</v>
      </c>
      <c r="AC235" s="158" t="str">
        <f>IF(V235="↑↑↓↑",IF(AA235="↑","増加傾向","×"),"判定外")</f>
        <v>判定外</v>
      </c>
      <c r="AD235" s="160"/>
      <c r="AE235" s="246"/>
    </row>
    <row r="236" spans="2:31" x14ac:dyDescent="0.15">
      <c r="B236" s="244"/>
      <c r="C236" s="153" t="s">
        <v>284</v>
      </c>
      <c r="D236" s="280">
        <f>ROUND(D229/D239,1)</f>
        <v>38.799999999999997</v>
      </c>
      <c r="E236" s="280">
        <f>ROUND(E229/E239,1)</f>
        <v>44.8</v>
      </c>
      <c r="F236" s="280">
        <f>ROUND(F229/F239,1)</f>
        <v>46.6</v>
      </c>
      <c r="G236" s="280">
        <f>ROUND(G229/G239,1)</f>
        <v>51.5</v>
      </c>
      <c r="H236" s="280">
        <f>ROUND(H229/H239,1)</f>
        <v>55.7</v>
      </c>
      <c r="I236" s="274">
        <f>AVERAGE(D236:H236)</f>
        <v>47.48</v>
      </c>
      <c r="J236" s="275">
        <f>I236*0.97</f>
        <v>46.055599999999998</v>
      </c>
      <c r="K236" s="275">
        <f>I236*1.03</f>
        <v>48.904399999999995</v>
      </c>
      <c r="L236" s="276" t="str">
        <f>IF(AND(D236&gt;I236*0.97,D236&lt;I236*1.03),"○","×")</f>
        <v>×</v>
      </c>
      <c r="M236" s="276" t="str">
        <f>IF(AND(E236&gt;I236*0.97,E236&lt;I236*1.03),"○","×")</f>
        <v>×</v>
      </c>
      <c r="N236" s="276" t="str">
        <f>IF(AND(F236&gt;I236*0.97,F236&lt;I236*1.03),"○","×")</f>
        <v>○</v>
      </c>
      <c r="O236" s="276" t="str">
        <f>IF(AND(G236&gt;I236*0.97,G236&lt;I236*1.03),"○","×")</f>
        <v>×</v>
      </c>
      <c r="P236" s="276" t="str">
        <f>IF(AND(H236&gt;I236*0.97,H236&lt;I236*1.03),"○","×")</f>
        <v>×</v>
      </c>
      <c r="Q236" s="154" t="str">
        <f>IF(COUNTIF(L236:P236,"○")=5,"同程度","―")</f>
        <v>―</v>
      </c>
      <c r="R236" s="148" t="str">
        <f t="shared" si="31"/>
        <v>↑</v>
      </c>
      <c r="S236" s="119" t="str">
        <f t="shared" si="31"/>
        <v>↑</v>
      </c>
      <c r="T236" s="119" t="str">
        <f t="shared" si="31"/>
        <v>↑</v>
      </c>
      <c r="U236" s="119" t="str">
        <f t="shared" si="31"/>
        <v>↑</v>
      </c>
      <c r="V236" s="119" t="str">
        <f>R236&amp;S236&amp;T236&amp;U236</f>
        <v>↑↑↑↑</v>
      </c>
      <c r="W236" s="158" t="str" cm="1">
        <f t="array" ref="W236">INDEX($AL$2:$AL$82,MATCH(V236,$AK$2:$AK$82,0),0)</f>
        <v>増加傾向⤴</v>
      </c>
      <c r="X236" s="156" t="str">
        <f>IF(F236-D236&gt;0,"↑",IF(F236-D236&lt;0,"↓","－"))</f>
        <v>↑</v>
      </c>
      <c r="Y236" s="157" t="str">
        <f>IF(V236="↓↑↓↓",IF(X236="↓","減少傾向","×"),"判定外")</f>
        <v>判定外</v>
      </c>
      <c r="Z236" s="158" t="str">
        <f>IF(V236="↑↓↑↑",IF(X236="↑","増加傾向","×"),"判定外")</f>
        <v>判定外</v>
      </c>
      <c r="AA236" s="159" t="str">
        <f>IF(G236-E236&gt;0,"↑",IF(G236-E236&lt;0,"↓","－"))</f>
        <v>↑</v>
      </c>
      <c r="AB236" s="157" t="str">
        <f>IF(V236="↓↓↑↓",IF(AA236="↓","減少傾向","×"),"判定外")</f>
        <v>判定外</v>
      </c>
      <c r="AC236" s="158" t="str">
        <f>IF(V236="↑↑↓↑",IF(AA236="↑","増加傾向","×"),"判定外")</f>
        <v>判定外</v>
      </c>
      <c r="AD236" s="160"/>
      <c r="AE236" s="246"/>
    </row>
    <row r="237" spans="2:31" x14ac:dyDescent="0.15">
      <c r="B237" s="244"/>
      <c r="C237" s="153" t="s">
        <v>344</v>
      </c>
      <c r="D237" s="280">
        <f>SUM(D235:D236)</f>
        <v>111.6</v>
      </c>
      <c r="E237" s="280">
        <f>SUM(E235:E236)</f>
        <v>121.3</v>
      </c>
      <c r="F237" s="280">
        <f>SUM(F235:F236)</f>
        <v>126.19999999999999</v>
      </c>
      <c r="G237" s="280">
        <f>SUM(G235:G236)</f>
        <v>134.6</v>
      </c>
      <c r="H237" s="280">
        <f>SUM(H235:H236)</f>
        <v>141.69999999999999</v>
      </c>
      <c r="I237" s="274">
        <f>AVERAGE(D237:H237)</f>
        <v>127.07999999999997</v>
      </c>
      <c r="J237" s="275">
        <f>I237*0.97</f>
        <v>123.26759999999997</v>
      </c>
      <c r="K237" s="275">
        <f>I237*1.03</f>
        <v>130.89239999999998</v>
      </c>
      <c r="L237" s="276" t="str">
        <f>IF(AND(D237&gt;I237*0.97,D237&lt;I237*1.03),"○","×")</f>
        <v>×</v>
      </c>
      <c r="M237" s="276" t="str">
        <f>IF(AND(E237&gt;I237*0.97,E237&lt;I237*1.03),"○","×")</f>
        <v>×</v>
      </c>
      <c r="N237" s="276" t="str">
        <f>IF(AND(F237&gt;I237*0.97,F237&lt;I237*1.03),"○","×")</f>
        <v>○</v>
      </c>
      <c r="O237" s="276" t="str">
        <f>IF(AND(G237&gt;I237*0.97,G237&lt;I237*1.03),"○","×")</f>
        <v>×</v>
      </c>
      <c r="P237" s="276" t="str">
        <f>IF(AND(H237&gt;I237*0.97,H237&lt;I237*1.03),"○","×")</f>
        <v>×</v>
      </c>
      <c r="Q237" s="154" t="str">
        <f>IF(COUNTIF(L237:P237,"○")=5,"同程度","―")</f>
        <v>―</v>
      </c>
      <c r="R237" s="148" t="str">
        <f t="shared" si="31"/>
        <v>↑</v>
      </c>
      <c r="S237" s="119" t="str">
        <f t="shared" si="31"/>
        <v>↑</v>
      </c>
      <c r="T237" s="119" t="str">
        <f t="shared" si="31"/>
        <v>↑</v>
      </c>
      <c r="U237" s="119" t="str">
        <f t="shared" si="31"/>
        <v>↑</v>
      </c>
      <c r="V237" s="119" t="str">
        <f>R237&amp;S237&amp;T237&amp;U237</f>
        <v>↑↑↑↑</v>
      </c>
      <c r="W237" s="158" t="str" cm="1">
        <f t="array" ref="W237">INDEX($AL$2:$AL$82,MATCH(V237,$AK$2:$AK$82,0),0)</f>
        <v>増加傾向⤴</v>
      </c>
      <c r="X237" s="156" t="str">
        <f>IF(F237-D237&gt;0,"↑",IF(F237-D237&lt;0,"↓","－"))</f>
        <v>↑</v>
      </c>
      <c r="Y237" s="157" t="str">
        <f>IF(V237="↓↑↓↓",IF(X237="↓","減少傾向","×"),"判定外")</f>
        <v>判定外</v>
      </c>
      <c r="Z237" s="158" t="str">
        <f>IF(V237="↑↓↑↑",IF(X237="↑","増加傾向","×"),"判定外")</f>
        <v>判定外</v>
      </c>
      <c r="AA237" s="159" t="str">
        <f>IF(G237-E237&gt;0,"↑",IF(G237-E237&lt;0,"↓","－"))</f>
        <v>↑</v>
      </c>
      <c r="AB237" s="157" t="str">
        <f>IF(V237="↓↓↑↓",IF(AA237="↓","減少傾向","×"),"判定外")</f>
        <v>判定外</v>
      </c>
      <c r="AC237" s="158" t="str">
        <f>IF(V237="↑↑↓↑",IF(AA237="↑","増加傾向","×"),"判定外")</f>
        <v>判定外</v>
      </c>
      <c r="AD237" s="161" t="s">
        <v>286</v>
      </c>
      <c r="AE237" s="246"/>
    </row>
    <row r="238" spans="2:31" ht="14.25" thickBot="1" x14ac:dyDescent="0.2">
      <c r="B238" s="244"/>
      <c r="C238" s="153" t="s">
        <v>345</v>
      </c>
      <c r="D238" s="162">
        <f>ROUND(D236/D237,3)</f>
        <v>0.34799999999999998</v>
      </c>
      <c r="E238" s="162">
        <f>ROUND(E236/E237,3)</f>
        <v>0.36899999999999999</v>
      </c>
      <c r="F238" s="162">
        <f>ROUND(F236/F237,3)</f>
        <v>0.36899999999999999</v>
      </c>
      <c r="G238" s="162">
        <f>ROUND(G236/G237,3)</f>
        <v>0.38300000000000001</v>
      </c>
      <c r="H238" s="162">
        <f>ROUND(H236/H237,3)</f>
        <v>0.39300000000000002</v>
      </c>
      <c r="I238" s="163">
        <f>AVERAGE(D238:H238)</f>
        <v>0.37239999999999995</v>
      </c>
      <c r="J238" s="164">
        <f>I238-0.03</f>
        <v>0.34239999999999993</v>
      </c>
      <c r="K238" s="164">
        <f>I238+0.03</f>
        <v>0.40239999999999998</v>
      </c>
      <c r="L238" s="277" t="str">
        <f>IF(AND(D238&gt;I238-0.03,D238&lt;I238+0.03),"○","×")</f>
        <v>○</v>
      </c>
      <c r="M238" s="277" t="str">
        <f>IF(AND(E238&gt;I238-0.03,E238&lt;I238+0.03),"○","×")</f>
        <v>○</v>
      </c>
      <c r="N238" s="277" t="str">
        <f>IF(AND(F238&gt;I238-0.03,F238&lt;I238+0.03),"○","×")</f>
        <v>○</v>
      </c>
      <c r="O238" s="277" t="str">
        <f>IF(AND(G238&gt;I238-0.03,G238&lt;I238+0.03),"○","×")</f>
        <v>○</v>
      </c>
      <c r="P238" s="277" t="str">
        <f>IF(AND(H238&gt;I238-0.03,H238&lt;I238+0.03),"○","×")</f>
        <v>○</v>
      </c>
      <c r="Q238" s="165" t="str">
        <f>IF(COUNTIF(L238:P238,"○")=5,"同程度","―")</f>
        <v>同程度</v>
      </c>
      <c r="R238" s="166" t="str">
        <f t="shared" si="31"/>
        <v>↑</v>
      </c>
      <c r="S238" s="133" t="str">
        <f t="shared" si="31"/>
        <v>－</v>
      </c>
      <c r="T238" s="133" t="str">
        <f t="shared" si="31"/>
        <v>↑</v>
      </c>
      <c r="U238" s="133" t="str">
        <f t="shared" si="31"/>
        <v>↑</v>
      </c>
      <c r="V238" s="133" t="str">
        <f>R238&amp;S238&amp;T238&amp;U238</f>
        <v>↑－↑↑</v>
      </c>
      <c r="W238" s="170" t="str" cm="1">
        <f t="array" ref="W238">INDEX($AL$2:$AL$82,MATCH(V238,$AK$2:$AK$82,0),0)</f>
        <v>増加傾向⤴</v>
      </c>
      <c r="X238" s="168" t="str">
        <f>IF(F238-D238&gt;0,"↑",IF(F238-D238&lt;0,"↓","－"))</f>
        <v>↑</v>
      </c>
      <c r="Y238" s="169" t="str">
        <f>IF(V238="↓↑↓↓",IF(X238="↓","減少傾向","×"),"判定外")</f>
        <v>判定外</v>
      </c>
      <c r="Z238" s="170" t="str">
        <f>IF(V238="↑↓↑↑",IF(X238="↑","増加傾向","×"),"判定外")</f>
        <v>判定外</v>
      </c>
      <c r="AA238" s="171" t="str">
        <f>IF(G238-E238&gt;0,"↑",IF(G238-E238&lt;0,"↓","－"))</f>
        <v>↑</v>
      </c>
      <c r="AB238" s="169" t="str">
        <f>IF(V238="↓↓↑↓",IF(AA238="↓","減少傾向","×"),"判定外")</f>
        <v>判定外</v>
      </c>
      <c r="AC238" s="170" t="str">
        <f>IF(V238="↑↑↓↑",IF(AA238="↑","増加傾向","×"),"判定外")</f>
        <v>判定外</v>
      </c>
      <c r="AD238" s="172" t="s">
        <v>364</v>
      </c>
      <c r="AE238" s="246"/>
    </row>
    <row r="239" spans="2:31" x14ac:dyDescent="0.15">
      <c r="B239" s="244"/>
      <c r="C239" s="153" t="s">
        <v>350</v>
      </c>
      <c r="D239" s="40">
        <f>COUNT('1-4.2019'!D12:D97)</f>
        <v>61</v>
      </c>
      <c r="E239" s="40">
        <f>COUNT('1-4.2020'!D12:D97)</f>
        <v>61</v>
      </c>
      <c r="F239" s="40">
        <f>COUNT('1-4.2021'!D12:D97)</f>
        <v>61</v>
      </c>
      <c r="G239" s="40">
        <f>COUNT('1-4.2022'!D12:D97)</f>
        <v>60</v>
      </c>
      <c r="H239" s="40">
        <f>COUNT('1-4.2023'!D12:D97)</f>
        <v>60</v>
      </c>
      <c r="I239" s="314"/>
      <c r="J239" s="314"/>
      <c r="K239" s="314"/>
      <c r="L239" s="315"/>
      <c r="M239" s="315"/>
      <c r="N239" s="315"/>
      <c r="O239" s="315"/>
      <c r="P239" s="315"/>
      <c r="Q239" s="248"/>
      <c r="R239" s="248"/>
      <c r="S239" s="248"/>
      <c r="T239" s="248"/>
      <c r="U239" s="248"/>
      <c r="V239" s="248"/>
      <c r="W239" s="247"/>
      <c r="X239" s="248"/>
      <c r="Y239" s="247"/>
      <c r="Z239" s="247"/>
      <c r="AA239" s="248"/>
      <c r="AB239" s="247"/>
      <c r="AC239" s="247"/>
      <c r="AD239" s="249"/>
      <c r="AE239" s="246"/>
    </row>
    <row r="240" spans="2:31" ht="14.25" thickBot="1" x14ac:dyDescent="0.2">
      <c r="B240" s="244"/>
      <c r="C240" s="245"/>
      <c r="D240" s="313"/>
      <c r="E240" s="313"/>
      <c r="F240" s="313"/>
      <c r="G240" s="313"/>
      <c r="H240" s="313"/>
      <c r="I240" s="314"/>
      <c r="J240" s="314"/>
      <c r="K240" s="314"/>
      <c r="L240" s="315"/>
      <c r="M240" s="315"/>
      <c r="N240" s="315"/>
      <c r="O240" s="315"/>
      <c r="P240" s="315"/>
      <c r="Q240" s="248"/>
      <c r="R240" s="248"/>
      <c r="S240" s="248"/>
      <c r="T240" s="248"/>
      <c r="U240" s="248"/>
      <c r="V240" s="248"/>
      <c r="W240" s="247"/>
      <c r="X240" s="248"/>
      <c r="Y240" s="247"/>
      <c r="Z240" s="247"/>
      <c r="AA240" s="248"/>
      <c r="AB240" s="247"/>
      <c r="AC240" s="247"/>
      <c r="AD240" s="249"/>
      <c r="AE240" s="246"/>
    </row>
    <row r="241" spans="2:31" x14ac:dyDescent="0.15">
      <c r="B241" s="244"/>
      <c r="C241" s="245"/>
      <c r="D241" s="313"/>
      <c r="E241" s="313"/>
      <c r="F241" s="313"/>
      <c r="G241" s="313"/>
      <c r="H241" s="313"/>
      <c r="I241" s="354" t="s">
        <v>368</v>
      </c>
      <c r="J241" s="355"/>
      <c r="K241" s="355"/>
      <c r="L241" s="355"/>
      <c r="M241" s="355"/>
      <c r="N241" s="355"/>
      <c r="O241" s="355"/>
      <c r="P241" s="344"/>
      <c r="Q241" s="356" t="s">
        <v>366</v>
      </c>
      <c r="R241" s="348" t="s">
        <v>369</v>
      </c>
      <c r="S241" s="349"/>
      <c r="T241" s="349"/>
      <c r="U241" s="349"/>
      <c r="V241" s="350" t="s">
        <v>367</v>
      </c>
      <c r="W241" s="351"/>
      <c r="X241" s="337" t="s">
        <v>468</v>
      </c>
      <c r="Y241" s="341" t="s">
        <v>472</v>
      </c>
      <c r="Z241" s="342"/>
      <c r="AA241" s="339" t="s">
        <v>469</v>
      </c>
      <c r="AB241" s="341" t="s">
        <v>473</v>
      </c>
      <c r="AC241" s="342"/>
      <c r="AD241" s="360" t="s">
        <v>456</v>
      </c>
      <c r="AE241" s="246"/>
    </row>
    <row r="242" spans="2:31" x14ac:dyDescent="0.15">
      <c r="B242" s="244"/>
      <c r="C242" s="178" t="s">
        <v>314</v>
      </c>
      <c r="D242" s="39" t="str">
        <f ca="1">Q1&amp;"(n="&amp;D247&amp;")"</f>
        <v>R1(n=23)</v>
      </c>
      <c r="E242" s="39" t="str">
        <f ca="1">R1&amp;"(n="&amp;E247&amp;")"</f>
        <v>R2(n=23)</v>
      </c>
      <c r="F242" s="39" t="str">
        <f ca="1">S1&amp;"(n="&amp;F247&amp;")"</f>
        <v>R3(n=23)</v>
      </c>
      <c r="G242" s="39" t="str">
        <f ca="1">T1&amp;"(n="&amp;G247&amp;")"</f>
        <v>R4(n=23)</v>
      </c>
      <c r="H242" s="39" t="str">
        <f ca="1">U1&amp;"(n="&amp;H247&amp;")"</f>
        <v>R5(n=23)</v>
      </c>
      <c r="I242" s="272" t="s">
        <v>365</v>
      </c>
      <c r="J242" s="273">
        <v>-0.03</v>
      </c>
      <c r="K242" s="273">
        <v>0.03</v>
      </c>
      <c r="L242" s="269" t="str">
        <f ca="1">Q1</f>
        <v>R1</v>
      </c>
      <c r="M242" s="269" t="str">
        <f ca="1">R1</f>
        <v>R2</v>
      </c>
      <c r="N242" s="269" t="str">
        <f ca="1">S1</f>
        <v>R3</v>
      </c>
      <c r="O242" s="269" t="str">
        <f ca="1">T1</f>
        <v>R4</v>
      </c>
      <c r="P242" s="269" t="str">
        <f ca="1">U1</f>
        <v>R5</v>
      </c>
      <c r="Q242" s="357"/>
      <c r="R242" s="148" t="s">
        <v>462</v>
      </c>
      <c r="S242" s="119" t="s">
        <v>463</v>
      </c>
      <c r="T242" s="119" t="s">
        <v>464</v>
      </c>
      <c r="U242" s="119" t="s">
        <v>465</v>
      </c>
      <c r="V242" s="352"/>
      <c r="W242" s="353"/>
      <c r="X242" s="338"/>
      <c r="Y242" s="149" t="s">
        <v>474</v>
      </c>
      <c r="Z242" s="150" t="s">
        <v>475</v>
      </c>
      <c r="AA242" s="340"/>
      <c r="AB242" s="151" t="s">
        <v>476</v>
      </c>
      <c r="AC242" s="152" t="s">
        <v>477</v>
      </c>
      <c r="AD242" s="361"/>
      <c r="AE242" s="246"/>
    </row>
    <row r="243" spans="2:31" x14ac:dyDescent="0.15">
      <c r="B243" s="244"/>
      <c r="C243" s="153" t="s">
        <v>283</v>
      </c>
      <c r="D243" s="281">
        <f>ROUND('1-4.2019'!D7,1)</f>
        <v>28.1</v>
      </c>
      <c r="E243" s="281">
        <f>ROUND('1-4.2020'!D7,1)</f>
        <v>31</v>
      </c>
      <c r="F243" s="281">
        <f>ROUND('1-4.2021'!D7,1)</f>
        <v>32.299999999999997</v>
      </c>
      <c r="G243" s="281">
        <f>ROUND('1-4.2022'!D7,1)</f>
        <v>33</v>
      </c>
      <c r="H243" s="281">
        <f>ROUND('1-4.2023'!D7,1)</f>
        <v>32.799999999999997</v>
      </c>
      <c r="I243" s="274">
        <f>AVERAGE(D243:H243)</f>
        <v>31.439999999999998</v>
      </c>
      <c r="J243" s="275">
        <f>I243*0.97</f>
        <v>30.496799999999997</v>
      </c>
      <c r="K243" s="275">
        <f>I243*1.03</f>
        <v>32.383199999999995</v>
      </c>
      <c r="L243" s="276" t="str">
        <f>IF(AND(D243&gt;I243*0.97,D243&lt;I243*1.03),"○","×")</f>
        <v>×</v>
      </c>
      <c r="M243" s="276" t="str">
        <f>IF(AND(E243&gt;I243*0.97,E243&lt;I243*1.03),"○","×")</f>
        <v>○</v>
      </c>
      <c r="N243" s="276" t="str">
        <f>IF(AND(F243&gt;I243*0.97,F243&lt;I243*1.03),"○","×")</f>
        <v>○</v>
      </c>
      <c r="O243" s="276" t="str">
        <f>IF(AND(G243&gt;I243*0.97,G243&lt;I243*1.03),"○","×")</f>
        <v>×</v>
      </c>
      <c r="P243" s="276" t="str">
        <f>IF(AND(H243&gt;I243*0.97,H243&lt;I243*1.03),"○","×")</f>
        <v>×</v>
      </c>
      <c r="Q243" s="154" t="str">
        <f>IF(COUNTIF(L243:P243,"○")=5,"同程度","―")</f>
        <v>―</v>
      </c>
      <c r="R243" s="148" t="str">
        <f t="shared" ref="R243:U246" si="32">IF(E243-D243&gt;0,"↑",IF(E243-D243&lt;0,"↓","－"))</f>
        <v>↑</v>
      </c>
      <c r="S243" s="119" t="str">
        <f t="shared" si="32"/>
        <v>↑</v>
      </c>
      <c r="T243" s="119" t="str">
        <f t="shared" si="32"/>
        <v>↑</v>
      </c>
      <c r="U243" s="119" t="str">
        <f t="shared" si="32"/>
        <v>↓</v>
      </c>
      <c r="V243" s="119" t="str">
        <f>R243&amp;S243&amp;T243&amp;U243</f>
        <v>↑↑↑↓</v>
      </c>
      <c r="W243" s="158" t="str" cm="1">
        <f t="array" ref="W243">INDEX($AL$2:$AL$82,MATCH(V243,$AK$2:$AK$82,0),0)</f>
        <v>最新年度のみ減少</v>
      </c>
      <c r="X243" s="156" t="str">
        <f>IF(F243-D243&gt;0,"↑",IF(F243-D243&lt;0,"↓","－"))</f>
        <v>↑</v>
      </c>
      <c r="Y243" s="157" t="str">
        <f>IF(V243="↓↑↓↓",IF(X243="↓","減少傾向","×"),"判定外")</f>
        <v>判定外</v>
      </c>
      <c r="Z243" s="158" t="str">
        <f>IF(V243="↑↓↑↑",IF(X243="↑","増加傾向","×"),"判定外")</f>
        <v>判定外</v>
      </c>
      <c r="AA243" s="159" t="str">
        <f>IF(G243-E243&gt;0,"↑",IF(G243-E243&lt;0,"↓","－"))</f>
        <v>↑</v>
      </c>
      <c r="AB243" s="157" t="str">
        <f>IF(V243="↓↓↑↓",IF(AA243="↓","減少傾向","×"),"判定外")</f>
        <v>判定外</v>
      </c>
      <c r="AC243" s="158" t="str">
        <f>IF(V243="↑↑↓↑",IF(AA243="↑","増加傾向","×"),"判定外")</f>
        <v>判定外</v>
      </c>
      <c r="AD243" s="160"/>
      <c r="AE243" s="246"/>
    </row>
    <row r="244" spans="2:31" x14ac:dyDescent="0.15">
      <c r="B244" s="244"/>
      <c r="C244" s="153" t="s">
        <v>284</v>
      </c>
      <c r="D244" s="281">
        <f>ROUND('1-4.2019'!E7,1)</f>
        <v>17.2</v>
      </c>
      <c r="E244" s="281">
        <f>ROUND('1-4.2020'!E7,1)</f>
        <v>21.1</v>
      </c>
      <c r="F244" s="281">
        <f>ROUND('1-4.2021'!E7,1)</f>
        <v>22.5</v>
      </c>
      <c r="G244" s="281">
        <f>ROUND('1-4.2022'!E7,1)</f>
        <v>22.9</v>
      </c>
      <c r="H244" s="281">
        <f>ROUND('1-4.2023'!E7,1)</f>
        <v>24.3</v>
      </c>
      <c r="I244" s="274">
        <f>AVERAGE(D244:H244)</f>
        <v>21.599999999999998</v>
      </c>
      <c r="J244" s="275">
        <f>I244*0.97</f>
        <v>20.951999999999998</v>
      </c>
      <c r="K244" s="275">
        <f>I244*1.03</f>
        <v>22.247999999999998</v>
      </c>
      <c r="L244" s="276" t="str">
        <f>IF(AND(D244&gt;I244*0.97,D244&lt;I244*1.03),"○","×")</f>
        <v>×</v>
      </c>
      <c r="M244" s="276" t="str">
        <f>IF(AND(E244&gt;I244*0.97,E244&lt;I244*1.03),"○","×")</f>
        <v>○</v>
      </c>
      <c r="N244" s="276" t="str">
        <f>IF(AND(F244&gt;I244*0.97,F244&lt;I244*1.03),"○","×")</f>
        <v>×</v>
      </c>
      <c r="O244" s="276" t="str">
        <f>IF(AND(G244&gt;I244*0.97,G244&lt;I244*1.03),"○","×")</f>
        <v>×</v>
      </c>
      <c r="P244" s="276" t="str">
        <f>IF(AND(H244&gt;I244*0.97,H244&lt;I244*1.03),"○","×")</f>
        <v>×</v>
      </c>
      <c r="Q244" s="154" t="str">
        <f>IF(COUNTIF(L244:P244,"○")=5,"同程度","―")</f>
        <v>―</v>
      </c>
      <c r="R244" s="148" t="str">
        <f t="shared" si="32"/>
        <v>↑</v>
      </c>
      <c r="S244" s="119" t="str">
        <f t="shared" si="32"/>
        <v>↑</v>
      </c>
      <c r="T244" s="119" t="str">
        <f t="shared" si="32"/>
        <v>↑</v>
      </c>
      <c r="U244" s="119" t="str">
        <f t="shared" si="32"/>
        <v>↑</v>
      </c>
      <c r="V244" s="119" t="str">
        <f>R244&amp;S244&amp;T244&amp;U244</f>
        <v>↑↑↑↑</v>
      </c>
      <c r="W244" s="158" t="str" cm="1">
        <f t="array" ref="W244">INDEX($AL$2:$AL$82,MATCH(V244,$AK$2:$AK$82,0),0)</f>
        <v>増加傾向⤴</v>
      </c>
      <c r="X244" s="156" t="str">
        <f>IF(F244-D244&gt;0,"↑",IF(F244-D244&lt;0,"↓","－"))</f>
        <v>↑</v>
      </c>
      <c r="Y244" s="157" t="str">
        <f>IF(V244="↓↑↓↓",IF(X244="↓","減少傾向","×"),"判定外")</f>
        <v>判定外</v>
      </c>
      <c r="Z244" s="158" t="str">
        <f>IF(V244="↑↓↑↑",IF(X244="↑","増加傾向","×"),"判定外")</f>
        <v>判定外</v>
      </c>
      <c r="AA244" s="159" t="str">
        <f>IF(G244-E244&gt;0,"↑",IF(G244-E244&lt;0,"↓","－"))</f>
        <v>↑</v>
      </c>
      <c r="AB244" s="157" t="str">
        <f>IF(V244="↓↓↑↓",IF(AA244="↓","減少傾向","×"),"判定外")</f>
        <v>判定外</v>
      </c>
      <c r="AC244" s="158" t="str">
        <f>IF(V244="↑↑↓↑",IF(AA244="↑","増加傾向","×"),"判定外")</f>
        <v>判定外</v>
      </c>
      <c r="AD244" s="160"/>
      <c r="AE244" s="246"/>
    </row>
    <row r="245" spans="2:31" x14ac:dyDescent="0.15">
      <c r="B245" s="244"/>
      <c r="C245" s="153" t="s">
        <v>344</v>
      </c>
      <c r="D245" s="280">
        <f>SUM(D243:D244)</f>
        <v>45.3</v>
      </c>
      <c r="E245" s="280">
        <f>SUM(E243:E244)</f>
        <v>52.1</v>
      </c>
      <c r="F245" s="280">
        <f>SUM(F243:F244)</f>
        <v>54.8</v>
      </c>
      <c r="G245" s="280">
        <f>SUM(G243:G244)</f>
        <v>55.9</v>
      </c>
      <c r="H245" s="280">
        <f>SUM(H243:H244)</f>
        <v>57.099999999999994</v>
      </c>
      <c r="I245" s="274">
        <f>AVERAGE(D245:H245)</f>
        <v>53.04</v>
      </c>
      <c r="J245" s="275">
        <f>I245*0.97</f>
        <v>51.448799999999999</v>
      </c>
      <c r="K245" s="275">
        <f>I245*1.03</f>
        <v>54.6312</v>
      </c>
      <c r="L245" s="276" t="str">
        <f>IF(AND(D245&gt;I245*0.97,D245&lt;I245*1.03),"○","×")</f>
        <v>×</v>
      </c>
      <c r="M245" s="276" t="str">
        <f>IF(AND(E245&gt;I245*0.97,E245&lt;I245*1.03),"○","×")</f>
        <v>○</v>
      </c>
      <c r="N245" s="276" t="str">
        <f>IF(AND(F245&gt;I245*0.97,F245&lt;I245*1.03),"○","×")</f>
        <v>×</v>
      </c>
      <c r="O245" s="276" t="str">
        <f>IF(AND(G245&gt;I245*0.97,G245&lt;I245*1.03),"○","×")</f>
        <v>×</v>
      </c>
      <c r="P245" s="276" t="str">
        <f>IF(AND(H245&gt;I245*0.97,H245&lt;I245*1.03),"○","×")</f>
        <v>×</v>
      </c>
      <c r="Q245" s="154" t="str">
        <f>IF(COUNTIF(L245:P245,"○")=5,"同程度","―")</f>
        <v>―</v>
      </c>
      <c r="R245" s="148" t="str">
        <f t="shared" si="32"/>
        <v>↑</v>
      </c>
      <c r="S245" s="119" t="str">
        <f t="shared" si="32"/>
        <v>↑</v>
      </c>
      <c r="T245" s="119" t="str">
        <f t="shared" si="32"/>
        <v>↑</v>
      </c>
      <c r="U245" s="119" t="str">
        <f t="shared" si="32"/>
        <v>↑</v>
      </c>
      <c r="V245" s="119" t="str">
        <f>R245&amp;S245&amp;T245&amp;U245</f>
        <v>↑↑↑↑</v>
      </c>
      <c r="W245" s="158" t="str" cm="1">
        <f t="array" ref="W245">INDEX($AL$2:$AL$82,MATCH(V245,$AK$2:$AK$82,0),0)</f>
        <v>増加傾向⤴</v>
      </c>
      <c r="X245" s="156" t="str">
        <f>IF(F245-D245&gt;0,"↑",IF(F245-D245&lt;0,"↓","－"))</f>
        <v>↑</v>
      </c>
      <c r="Y245" s="157" t="str">
        <f>IF(V245="↓↑↓↓",IF(X245="↓","減少傾向","×"),"判定外")</f>
        <v>判定外</v>
      </c>
      <c r="Z245" s="158" t="str">
        <f>IF(V245="↑↓↑↑",IF(X245="↑","増加傾向","×"),"判定外")</f>
        <v>判定外</v>
      </c>
      <c r="AA245" s="159" t="str">
        <f>IF(G245-E245&gt;0,"↑",IF(G245-E245&lt;0,"↓","－"))</f>
        <v>↑</v>
      </c>
      <c r="AB245" s="157" t="str">
        <f>IF(V245="↓↓↑↓",IF(AA245="↓","減少傾向","×"),"判定外")</f>
        <v>判定外</v>
      </c>
      <c r="AC245" s="158" t="str">
        <f>IF(V245="↑↑↓↑",IF(AA245="↑","増加傾向","×"),"判定外")</f>
        <v>判定外</v>
      </c>
      <c r="AD245" s="161" t="s">
        <v>286</v>
      </c>
      <c r="AE245" s="246"/>
    </row>
    <row r="246" spans="2:31" ht="14.25" thickBot="1" x14ac:dyDescent="0.2">
      <c r="B246" s="244"/>
      <c r="C246" s="153" t="s">
        <v>345</v>
      </c>
      <c r="D246" s="162">
        <f>ROUND(D244/D245,3)</f>
        <v>0.38</v>
      </c>
      <c r="E246" s="162">
        <f>ROUND(E244/E245,3)</f>
        <v>0.40500000000000003</v>
      </c>
      <c r="F246" s="162">
        <f>ROUND(F244/F245,3)</f>
        <v>0.41099999999999998</v>
      </c>
      <c r="G246" s="162">
        <f>ROUND(G244/G245,3)</f>
        <v>0.41</v>
      </c>
      <c r="H246" s="162">
        <f>ROUND(H244/H245,3)</f>
        <v>0.42599999999999999</v>
      </c>
      <c r="I246" s="163">
        <f>AVERAGE(D246:H246)</f>
        <v>0.40639999999999998</v>
      </c>
      <c r="J246" s="164">
        <f>I246-0.03</f>
        <v>0.37639999999999996</v>
      </c>
      <c r="K246" s="164">
        <f>I246+0.03</f>
        <v>0.43640000000000001</v>
      </c>
      <c r="L246" s="277" t="str">
        <f>IF(AND(D246&gt;I246-0.03,D246&lt;I246+0.03),"○","×")</f>
        <v>○</v>
      </c>
      <c r="M246" s="277" t="str">
        <f>IF(AND(E246&gt;I246-0.03,E246&lt;I246+0.03),"○","×")</f>
        <v>○</v>
      </c>
      <c r="N246" s="277" t="str">
        <f>IF(AND(F246&gt;I246-0.03,F246&lt;I246+0.03),"○","×")</f>
        <v>○</v>
      </c>
      <c r="O246" s="277" t="str">
        <f>IF(AND(G246&gt;I246-0.03,G246&lt;I246+0.03),"○","×")</f>
        <v>○</v>
      </c>
      <c r="P246" s="277" t="str">
        <f>IF(AND(H246&gt;I246-0.03,H246&lt;I246+0.03),"○","×")</f>
        <v>○</v>
      </c>
      <c r="Q246" s="165" t="str">
        <f>IF(COUNTIF(L246:P246,"○")=5,"同程度","―")</f>
        <v>同程度</v>
      </c>
      <c r="R246" s="166" t="str">
        <f t="shared" si="32"/>
        <v>↑</v>
      </c>
      <c r="S246" s="133" t="str">
        <f t="shared" si="32"/>
        <v>↑</v>
      </c>
      <c r="T246" s="133" t="str">
        <f t="shared" si="32"/>
        <v>↓</v>
      </c>
      <c r="U246" s="133" t="str">
        <f t="shared" si="32"/>
        <v>↑</v>
      </c>
      <c r="V246" s="133" t="str">
        <f>R246&amp;S246&amp;T246&amp;U246</f>
        <v>↑↑↓↑</v>
      </c>
      <c r="W246" s="170" t="str" cm="1">
        <f t="array" ref="W246">INDEX($AL$2:$AL$82,MATCH(V246,$AK$2:$AK$82,0),0)</f>
        <v>年度により増減</v>
      </c>
      <c r="X246" s="168" t="str">
        <f>IF(F246-D246&gt;0,"↑",IF(F246-D246&lt;0,"↓","－"))</f>
        <v>↑</v>
      </c>
      <c r="Y246" s="169" t="str">
        <f>IF(V246="↓↑↓↓",IF(X246="↓","減少傾向","×"),"判定外")</f>
        <v>判定外</v>
      </c>
      <c r="Z246" s="170" t="str">
        <f>IF(V246="↑↓↑↑",IF(X246="↑","増加傾向","×"),"判定外")</f>
        <v>判定外</v>
      </c>
      <c r="AA246" s="171" t="str">
        <f>IF(G246-E246&gt;0,"↑",IF(G246-E246&lt;0,"↓","－"))</f>
        <v>↑</v>
      </c>
      <c r="AB246" s="169" t="str">
        <f>IF(V246="↓↓↑↓",IF(AA246="↓","減少傾向","×"),"判定外")</f>
        <v>判定外</v>
      </c>
      <c r="AC246" s="170" t="str">
        <f>IF(V246="↑↑↓↑",IF(AA246="↑","増加傾向","×"),"判定外")</f>
        <v>増加傾向</v>
      </c>
      <c r="AD246" s="172" t="s">
        <v>364</v>
      </c>
      <c r="AE246" s="246"/>
    </row>
    <row r="247" spans="2:31" x14ac:dyDescent="0.15">
      <c r="B247" s="244"/>
      <c r="C247" s="153" t="s">
        <v>350</v>
      </c>
      <c r="D247" s="40">
        <f>COUNTIFS('1-4.2019'!B12:B97,"G",'1-4.2019'!D12:D97,"&lt;&gt;")</f>
        <v>23</v>
      </c>
      <c r="E247" s="40">
        <f>COUNTIFS('1-4.2020'!B12:B97,"G",'1-4.2020'!D12:D97,"&lt;&gt;")</f>
        <v>23</v>
      </c>
      <c r="F247" s="40">
        <f>COUNTIFS('1-4.2021'!B12:B97,"G",'1-4.2021'!D12:D97,"&lt;&gt;")</f>
        <v>23</v>
      </c>
      <c r="G247" s="40">
        <f>COUNTIFS('1-4.2022'!B12:B97,"G",'1-4.2022'!D12:D97,"&lt;&gt;")</f>
        <v>23</v>
      </c>
      <c r="H247" s="40">
        <f>COUNTIFS('1-4.2023'!B12:B97,"G",'1-4.2023'!D12:D97,"&lt;&gt;")</f>
        <v>23</v>
      </c>
      <c r="I247" s="314"/>
      <c r="J247" s="314"/>
      <c r="K247" s="314"/>
      <c r="L247" s="315"/>
      <c r="M247" s="315"/>
      <c r="N247" s="315"/>
      <c r="O247" s="315"/>
      <c r="P247" s="315"/>
      <c r="Q247" s="248"/>
      <c r="R247" s="248"/>
      <c r="S247" s="248"/>
      <c r="T247" s="248"/>
      <c r="U247" s="248"/>
      <c r="V247" s="248"/>
      <c r="W247" s="247"/>
      <c r="X247" s="248"/>
      <c r="Y247" s="247"/>
      <c r="Z247" s="247"/>
      <c r="AA247" s="248"/>
      <c r="AB247" s="247"/>
      <c r="AC247" s="247"/>
      <c r="AD247" s="249"/>
      <c r="AE247" s="246"/>
    </row>
    <row r="248" spans="2:31" ht="14.25" thickBot="1" x14ac:dyDescent="0.2">
      <c r="B248" s="250"/>
      <c r="C248" s="251"/>
      <c r="D248" s="252"/>
      <c r="E248" s="252"/>
      <c r="F248" s="252"/>
      <c r="G248" s="252"/>
      <c r="H248" s="252"/>
      <c r="I248" s="253"/>
      <c r="J248" s="253"/>
      <c r="K248" s="253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3"/>
      <c r="X248" s="254"/>
      <c r="Y248" s="253"/>
      <c r="Z248" s="253"/>
      <c r="AA248" s="254"/>
      <c r="AB248" s="253"/>
      <c r="AC248" s="253"/>
      <c r="AD248" s="255"/>
      <c r="AE248" s="256"/>
    </row>
    <row r="249" spans="2:31" x14ac:dyDescent="0.15">
      <c r="C249" s="231"/>
      <c r="D249" s="232"/>
      <c r="E249" s="232"/>
      <c r="F249" s="232"/>
      <c r="G249" s="232"/>
      <c r="H249" s="232"/>
    </row>
    <row r="250" spans="2:31" x14ac:dyDescent="0.15">
      <c r="C250" s="231"/>
      <c r="D250" s="232"/>
      <c r="E250" s="232"/>
      <c r="F250" s="232"/>
      <c r="G250" s="232"/>
      <c r="H250" s="232"/>
      <c r="R250" s="257"/>
      <c r="S250" s="258"/>
      <c r="X250" s="257"/>
      <c r="AA250" s="258"/>
    </row>
    <row r="251" spans="2:31" x14ac:dyDescent="0.15">
      <c r="E251" s="232"/>
      <c r="F251" s="232"/>
      <c r="G251" s="232"/>
      <c r="H251" s="232"/>
      <c r="R251" s="257"/>
      <c r="S251" s="258"/>
      <c r="X251" s="257"/>
      <c r="AA251" s="258"/>
    </row>
    <row r="252" spans="2:31" x14ac:dyDescent="0.15">
      <c r="E252" s="232"/>
      <c r="F252" s="232"/>
      <c r="G252" s="232"/>
      <c r="H252" s="232"/>
      <c r="R252" s="257"/>
      <c r="S252" s="258"/>
      <c r="X252" s="257"/>
      <c r="AA252" s="258"/>
    </row>
    <row r="253" spans="2:31" x14ac:dyDescent="0.15">
      <c r="E253" s="232"/>
      <c r="F253" s="232"/>
      <c r="G253" s="232"/>
      <c r="H253" s="232"/>
      <c r="R253" s="257"/>
      <c r="S253" s="258"/>
      <c r="X253" s="257"/>
      <c r="AA253" s="258"/>
    </row>
    <row r="254" spans="2:31" x14ac:dyDescent="0.15">
      <c r="E254" s="232"/>
      <c r="F254" s="232"/>
      <c r="G254" s="232"/>
      <c r="H254" s="232"/>
      <c r="R254" s="257"/>
      <c r="S254" s="258"/>
      <c r="X254" s="257"/>
      <c r="AA254" s="258"/>
    </row>
    <row r="255" spans="2:31" x14ac:dyDescent="0.15">
      <c r="E255" s="232"/>
      <c r="F255" s="232"/>
      <c r="G255" s="232"/>
      <c r="H255" s="232"/>
      <c r="R255" s="257"/>
      <c r="S255" s="258"/>
      <c r="X255" s="257"/>
      <c r="AA255" s="258"/>
    </row>
    <row r="256" spans="2:31" x14ac:dyDescent="0.15">
      <c r="E256" s="232"/>
      <c r="F256" s="232"/>
      <c r="G256" s="232"/>
      <c r="H256" s="232"/>
      <c r="R256" s="257"/>
      <c r="S256" s="258"/>
      <c r="X256" s="257"/>
      <c r="AA256" s="258"/>
    </row>
    <row r="257" spans="5:27" x14ac:dyDescent="0.15">
      <c r="E257" s="232"/>
      <c r="F257" s="232"/>
      <c r="G257" s="232"/>
      <c r="H257" s="232"/>
      <c r="R257" s="257"/>
      <c r="S257" s="258"/>
      <c r="X257" s="257"/>
      <c r="AA257" s="258"/>
    </row>
    <row r="258" spans="5:27" x14ac:dyDescent="0.15">
      <c r="R258" s="257"/>
      <c r="S258" s="258"/>
      <c r="X258" s="257"/>
      <c r="AA258" s="258"/>
    </row>
    <row r="259" spans="5:27" x14ac:dyDescent="0.15">
      <c r="R259" s="257"/>
      <c r="S259" s="258"/>
      <c r="X259" s="257"/>
      <c r="AA259" s="258"/>
    </row>
    <row r="260" spans="5:27" x14ac:dyDescent="0.15">
      <c r="R260" s="257"/>
      <c r="S260" s="258"/>
      <c r="X260" s="257"/>
      <c r="AA260" s="258"/>
    </row>
    <row r="261" spans="5:27" x14ac:dyDescent="0.15">
      <c r="R261" s="257"/>
      <c r="S261" s="258"/>
      <c r="X261" s="257"/>
      <c r="AA261" s="258"/>
    </row>
    <row r="262" spans="5:27" x14ac:dyDescent="0.15">
      <c r="R262" s="257"/>
      <c r="S262" s="258"/>
      <c r="X262" s="257"/>
      <c r="AA262" s="258"/>
    </row>
    <row r="263" spans="5:27" x14ac:dyDescent="0.15">
      <c r="R263" s="257"/>
      <c r="S263" s="258"/>
      <c r="X263" s="257"/>
      <c r="AA263" s="258"/>
    </row>
    <row r="264" spans="5:27" x14ac:dyDescent="0.15">
      <c r="R264" s="257"/>
      <c r="S264" s="258"/>
      <c r="X264" s="257"/>
      <c r="AA264" s="258"/>
    </row>
    <row r="265" spans="5:27" x14ac:dyDescent="0.15">
      <c r="R265" s="257"/>
      <c r="S265" s="258"/>
      <c r="X265" s="257"/>
      <c r="AA265" s="258"/>
    </row>
    <row r="266" spans="5:27" x14ac:dyDescent="0.15">
      <c r="R266" s="257"/>
      <c r="S266" s="258"/>
      <c r="X266" s="257"/>
      <c r="AA266" s="258"/>
    </row>
    <row r="267" spans="5:27" x14ac:dyDescent="0.15">
      <c r="R267" s="257"/>
      <c r="S267" s="258"/>
      <c r="X267" s="257"/>
      <c r="AA267" s="258"/>
    </row>
    <row r="268" spans="5:27" x14ac:dyDescent="0.15">
      <c r="R268" s="257"/>
      <c r="S268" s="258"/>
      <c r="X268" s="257"/>
      <c r="AA268" s="258"/>
    </row>
    <row r="269" spans="5:27" x14ac:dyDescent="0.15">
      <c r="R269" s="257"/>
      <c r="S269" s="258"/>
      <c r="X269" s="257"/>
      <c r="AA269" s="258"/>
    </row>
    <row r="270" spans="5:27" x14ac:dyDescent="0.15">
      <c r="R270" s="257"/>
      <c r="S270" s="258"/>
      <c r="X270" s="257"/>
      <c r="AA270" s="258"/>
    </row>
    <row r="271" spans="5:27" x14ac:dyDescent="0.15">
      <c r="R271" s="257"/>
      <c r="S271" s="258"/>
      <c r="X271" s="257"/>
      <c r="AA271" s="258"/>
    </row>
    <row r="272" spans="5:27" x14ac:dyDescent="0.15">
      <c r="R272" s="257"/>
      <c r="S272" s="258"/>
      <c r="X272" s="257"/>
      <c r="AA272" s="258"/>
    </row>
    <row r="273" spans="18:27" x14ac:dyDescent="0.15">
      <c r="R273" s="257"/>
      <c r="S273" s="258"/>
      <c r="X273" s="257"/>
      <c r="AA273" s="258"/>
    </row>
    <row r="274" spans="18:27" x14ac:dyDescent="0.15">
      <c r="R274" s="257"/>
      <c r="S274" s="258"/>
      <c r="X274" s="257"/>
      <c r="AA274" s="258"/>
    </row>
    <row r="275" spans="18:27" x14ac:dyDescent="0.15">
      <c r="R275" s="257"/>
      <c r="S275" s="258"/>
      <c r="X275" s="257"/>
      <c r="AA275" s="258"/>
    </row>
    <row r="276" spans="18:27" x14ac:dyDescent="0.15">
      <c r="R276" s="257"/>
      <c r="S276" s="258"/>
      <c r="X276" s="257"/>
      <c r="AA276" s="258"/>
    </row>
    <row r="277" spans="18:27" x14ac:dyDescent="0.15">
      <c r="R277" s="257"/>
      <c r="S277" s="258"/>
      <c r="X277" s="257"/>
      <c r="AA277" s="258"/>
    </row>
    <row r="278" spans="18:27" x14ac:dyDescent="0.15">
      <c r="R278" s="257"/>
      <c r="S278" s="258"/>
      <c r="X278" s="257"/>
      <c r="AA278" s="258"/>
    </row>
    <row r="333" spans="21:22" x14ac:dyDescent="0.15">
      <c r="U333" s="257"/>
      <c r="V333" s="257"/>
    </row>
    <row r="334" spans="21:22" x14ac:dyDescent="0.15">
      <c r="U334" s="257"/>
      <c r="V334" s="257"/>
    </row>
    <row r="335" spans="21:22" x14ac:dyDescent="0.15">
      <c r="U335" s="257"/>
      <c r="V335" s="257"/>
    </row>
    <row r="336" spans="21:22" x14ac:dyDescent="0.15">
      <c r="U336" s="257"/>
      <c r="V336" s="257"/>
    </row>
    <row r="337" spans="21:22" x14ac:dyDescent="0.15">
      <c r="U337" s="257"/>
      <c r="V337" s="257"/>
    </row>
    <row r="338" spans="21:22" x14ac:dyDescent="0.15">
      <c r="U338" s="257"/>
      <c r="V338" s="257"/>
    </row>
    <row r="339" spans="21:22" x14ac:dyDescent="0.15">
      <c r="U339" s="257"/>
      <c r="V339" s="257"/>
    </row>
    <row r="340" spans="21:22" x14ac:dyDescent="0.15">
      <c r="U340" s="257"/>
      <c r="V340" s="257"/>
    </row>
    <row r="341" spans="21:22" x14ac:dyDescent="0.15">
      <c r="U341" s="257"/>
      <c r="V341" s="257"/>
    </row>
    <row r="342" spans="21:22" x14ac:dyDescent="0.15">
      <c r="U342" s="257"/>
      <c r="V342" s="257"/>
    </row>
    <row r="343" spans="21:22" x14ac:dyDescent="0.15">
      <c r="U343" s="257"/>
      <c r="V343" s="257"/>
    </row>
    <row r="344" spans="21:22" x14ac:dyDescent="0.15">
      <c r="U344" s="257"/>
      <c r="V344" s="257"/>
    </row>
    <row r="345" spans="21:22" x14ac:dyDescent="0.15">
      <c r="U345" s="257"/>
      <c r="V345" s="257"/>
    </row>
    <row r="346" spans="21:22" x14ac:dyDescent="0.15">
      <c r="U346" s="257"/>
      <c r="V346" s="257"/>
    </row>
    <row r="347" spans="21:22" x14ac:dyDescent="0.15">
      <c r="U347" s="257"/>
      <c r="V347" s="257"/>
    </row>
    <row r="348" spans="21:22" x14ac:dyDescent="0.15">
      <c r="U348" s="257"/>
      <c r="V348" s="257"/>
    </row>
    <row r="349" spans="21:22" x14ac:dyDescent="0.15">
      <c r="U349" s="257"/>
      <c r="V349" s="257"/>
    </row>
    <row r="350" spans="21:22" x14ac:dyDescent="0.15">
      <c r="U350" s="257"/>
      <c r="V350" s="257"/>
    </row>
    <row r="351" spans="21:22" x14ac:dyDescent="0.15">
      <c r="U351" s="257"/>
      <c r="V351" s="257"/>
    </row>
    <row r="352" spans="21:22" x14ac:dyDescent="0.15">
      <c r="U352" s="257"/>
      <c r="V352" s="257"/>
    </row>
    <row r="353" spans="21:22" x14ac:dyDescent="0.15">
      <c r="U353" s="257"/>
      <c r="V353" s="257"/>
    </row>
    <row r="354" spans="21:22" x14ac:dyDescent="0.15">
      <c r="U354" s="257"/>
      <c r="V354" s="257"/>
    </row>
    <row r="355" spans="21:22" x14ac:dyDescent="0.15">
      <c r="U355" s="257"/>
      <c r="V355" s="257"/>
    </row>
    <row r="356" spans="21:22" x14ac:dyDescent="0.15">
      <c r="U356" s="257"/>
      <c r="V356" s="257"/>
    </row>
    <row r="357" spans="21:22" x14ac:dyDescent="0.15">
      <c r="U357" s="257"/>
      <c r="V357" s="257"/>
    </row>
    <row r="358" spans="21:22" x14ac:dyDescent="0.15">
      <c r="U358" s="257"/>
      <c r="V358" s="257"/>
    </row>
    <row r="359" spans="21:22" x14ac:dyDescent="0.15">
      <c r="U359" s="257"/>
      <c r="V359" s="257"/>
    </row>
    <row r="360" spans="21:22" x14ac:dyDescent="0.15">
      <c r="U360" s="257"/>
      <c r="V360" s="257"/>
    </row>
    <row r="361" spans="21:22" x14ac:dyDescent="0.15">
      <c r="U361" s="257"/>
      <c r="V361" s="257"/>
    </row>
    <row r="362" spans="21:22" x14ac:dyDescent="0.15">
      <c r="U362" s="257"/>
      <c r="V362" s="257"/>
    </row>
    <row r="363" spans="21:22" x14ac:dyDescent="0.15">
      <c r="U363" s="257"/>
      <c r="V363" s="257"/>
    </row>
    <row r="364" spans="21:22" x14ac:dyDescent="0.15">
      <c r="U364" s="257"/>
      <c r="V364" s="257"/>
    </row>
    <row r="365" spans="21:22" x14ac:dyDescent="0.15">
      <c r="U365" s="257"/>
      <c r="V365" s="257"/>
    </row>
    <row r="366" spans="21:22" x14ac:dyDescent="0.15">
      <c r="U366" s="257"/>
      <c r="V366" s="257"/>
    </row>
    <row r="367" spans="21:22" x14ac:dyDescent="0.15">
      <c r="U367" s="257"/>
      <c r="V367" s="257"/>
    </row>
    <row r="368" spans="21:22" x14ac:dyDescent="0.15">
      <c r="U368" s="257"/>
      <c r="V368" s="257"/>
    </row>
    <row r="369" spans="21:22" x14ac:dyDescent="0.15">
      <c r="U369" s="257"/>
      <c r="V369" s="257"/>
    </row>
    <row r="370" spans="21:22" x14ac:dyDescent="0.15">
      <c r="U370" s="257"/>
      <c r="V370" s="257"/>
    </row>
    <row r="371" spans="21:22" x14ac:dyDescent="0.15">
      <c r="U371" s="257"/>
      <c r="V371" s="257"/>
    </row>
    <row r="372" spans="21:22" x14ac:dyDescent="0.15">
      <c r="U372" s="257"/>
      <c r="V372" s="257"/>
    </row>
    <row r="373" spans="21:22" x14ac:dyDescent="0.15">
      <c r="U373" s="257"/>
      <c r="V373" s="257"/>
    </row>
    <row r="374" spans="21:22" x14ac:dyDescent="0.15">
      <c r="U374" s="257"/>
      <c r="V374" s="257"/>
    </row>
    <row r="375" spans="21:22" x14ac:dyDescent="0.15">
      <c r="U375" s="257"/>
      <c r="V375" s="257"/>
    </row>
    <row r="376" spans="21:22" x14ac:dyDescent="0.15">
      <c r="U376" s="257"/>
      <c r="V376" s="257"/>
    </row>
    <row r="377" spans="21:22" x14ac:dyDescent="0.15">
      <c r="U377" s="257"/>
      <c r="V377" s="257"/>
    </row>
    <row r="378" spans="21:22" x14ac:dyDescent="0.15">
      <c r="U378" s="257"/>
      <c r="V378" s="257"/>
    </row>
    <row r="379" spans="21:22" x14ac:dyDescent="0.15">
      <c r="U379" s="257"/>
      <c r="V379" s="257"/>
    </row>
    <row r="380" spans="21:22" x14ac:dyDescent="0.15">
      <c r="U380" s="257"/>
      <c r="V380" s="257"/>
    </row>
    <row r="381" spans="21:22" x14ac:dyDescent="0.15">
      <c r="U381" s="257"/>
      <c r="V381" s="257"/>
    </row>
    <row r="382" spans="21:22" x14ac:dyDescent="0.15">
      <c r="U382" s="257"/>
      <c r="V382" s="257"/>
    </row>
    <row r="383" spans="21:22" x14ac:dyDescent="0.15">
      <c r="U383" s="257"/>
      <c r="V383" s="257"/>
    </row>
    <row r="384" spans="21:22" x14ac:dyDescent="0.15">
      <c r="U384" s="257"/>
      <c r="V384" s="257"/>
    </row>
    <row r="385" spans="21:22" x14ac:dyDescent="0.15">
      <c r="U385" s="257"/>
      <c r="V385" s="257"/>
    </row>
    <row r="386" spans="21:22" x14ac:dyDescent="0.15">
      <c r="U386" s="257"/>
      <c r="V386" s="257"/>
    </row>
    <row r="387" spans="21:22" x14ac:dyDescent="0.15">
      <c r="U387" s="257"/>
      <c r="V387" s="257"/>
    </row>
    <row r="388" spans="21:22" x14ac:dyDescent="0.15">
      <c r="U388" s="257"/>
      <c r="V388" s="257"/>
    </row>
    <row r="389" spans="21:22" x14ac:dyDescent="0.15">
      <c r="U389" s="257"/>
      <c r="V389" s="257"/>
    </row>
    <row r="390" spans="21:22" x14ac:dyDescent="0.15">
      <c r="U390" s="257"/>
      <c r="V390" s="257"/>
    </row>
    <row r="391" spans="21:22" x14ac:dyDescent="0.15">
      <c r="U391" s="257"/>
      <c r="V391" s="257"/>
    </row>
    <row r="392" spans="21:22" x14ac:dyDescent="0.15">
      <c r="U392" s="257"/>
      <c r="V392" s="257"/>
    </row>
    <row r="393" spans="21:22" x14ac:dyDescent="0.15">
      <c r="U393" s="257"/>
      <c r="V393" s="257"/>
    </row>
    <row r="394" spans="21:22" x14ac:dyDescent="0.15">
      <c r="U394" s="257"/>
      <c r="V394" s="257"/>
    </row>
    <row r="395" spans="21:22" x14ac:dyDescent="0.15">
      <c r="U395" s="257"/>
      <c r="V395" s="257"/>
    </row>
    <row r="396" spans="21:22" x14ac:dyDescent="0.15">
      <c r="U396" s="257"/>
      <c r="V396" s="257"/>
    </row>
    <row r="397" spans="21:22" x14ac:dyDescent="0.15">
      <c r="U397" s="257"/>
      <c r="V397" s="257"/>
    </row>
    <row r="398" spans="21:22" x14ac:dyDescent="0.15">
      <c r="U398" s="257"/>
      <c r="V398" s="257"/>
    </row>
    <row r="399" spans="21:22" x14ac:dyDescent="0.15">
      <c r="U399" s="257"/>
      <c r="V399" s="257"/>
    </row>
    <row r="400" spans="21:22" x14ac:dyDescent="0.15">
      <c r="U400" s="257"/>
      <c r="V400" s="257"/>
    </row>
    <row r="401" spans="21:22" x14ac:dyDescent="0.15">
      <c r="U401" s="257"/>
      <c r="V401" s="257"/>
    </row>
    <row r="402" spans="21:22" x14ac:dyDescent="0.15">
      <c r="U402" s="257"/>
      <c r="V402" s="257"/>
    </row>
    <row r="403" spans="21:22" x14ac:dyDescent="0.15">
      <c r="U403" s="257"/>
      <c r="V403" s="257"/>
    </row>
    <row r="404" spans="21:22" x14ac:dyDescent="0.15">
      <c r="U404" s="257"/>
      <c r="V404" s="257"/>
    </row>
    <row r="405" spans="21:22" x14ac:dyDescent="0.15">
      <c r="U405" s="257"/>
      <c r="V405" s="257"/>
    </row>
    <row r="406" spans="21:22" x14ac:dyDescent="0.15">
      <c r="U406" s="257"/>
      <c r="V406" s="257"/>
    </row>
    <row r="407" spans="21:22" x14ac:dyDescent="0.15">
      <c r="U407" s="257"/>
      <c r="V407" s="257"/>
    </row>
    <row r="408" spans="21:22" x14ac:dyDescent="0.15">
      <c r="U408" s="257"/>
      <c r="V408" s="257"/>
    </row>
    <row r="409" spans="21:22" x14ac:dyDescent="0.15">
      <c r="U409" s="257"/>
      <c r="V409" s="257"/>
    </row>
    <row r="410" spans="21:22" x14ac:dyDescent="0.15">
      <c r="U410" s="257"/>
      <c r="V410" s="257"/>
    </row>
    <row r="411" spans="21:22" x14ac:dyDescent="0.15">
      <c r="U411" s="257"/>
      <c r="V411" s="257"/>
    </row>
    <row r="412" spans="21:22" x14ac:dyDescent="0.15">
      <c r="U412" s="257"/>
      <c r="V412" s="257"/>
    </row>
    <row r="413" spans="21:22" x14ac:dyDescent="0.15">
      <c r="U413" s="257"/>
      <c r="V413" s="257"/>
    </row>
    <row r="414" spans="21:22" x14ac:dyDescent="0.15">
      <c r="U414" s="257"/>
      <c r="V414" s="257"/>
    </row>
    <row r="415" spans="21:22" x14ac:dyDescent="0.15">
      <c r="U415" s="257"/>
      <c r="V415" s="257"/>
    </row>
    <row r="416" spans="21:22" x14ac:dyDescent="0.15">
      <c r="U416" s="257"/>
      <c r="V416" s="257"/>
    </row>
    <row r="417" spans="21:22" x14ac:dyDescent="0.15">
      <c r="U417" s="257"/>
      <c r="V417" s="257"/>
    </row>
    <row r="418" spans="21:22" x14ac:dyDescent="0.15">
      <c r="U418" s="257"/>
      <c r="V418" s="257"/>
    </row>
    <row r="419" spans="21:22" x14ac:dyDescent="0.15">
      <c r="U419" s="257"/>
      <c r="V419" s="257"/>
    </row>
    <row r="420" spans="21:22" x14ac:dyDescent="0.15">
      <c r="U420" s="257"/>
      <c r="V420" s="257"/>
    </row>
    <row r="421" spans="21:22" x14ac:dyDescent="0.15">
      <c r="U421" s="257"/>
      <c r="V421" s="257"/>
    </row>
    <row r="422" spans="21:22" x14ac:dyDescent="0.15">
      <c r="U422" s="257"/>
      <c r="V422" s="257"/>
    </row>
    <row r="423" spans="21:22" x14ac:dyDescent="0.15">
      <c r="U423" s="257"/>
      <c r="V423" s="257"/>
    </row>
    <row r="424" spans="21:22" x14ac:dyDescent="0.15">
      <c r="U424" s="257"/>
      <c r="V424" s="257"/>
    </row>
    <row r="425" spans="21:22" x14ac:dyDescent="0.15">
      <c r="U425" s="257"/>
      <c r="V425" s="257"/>
    </row>
    <row r="426" spans="21:22" x14ac:dyDescent="0.15">
      <c r="U426" s="257"/>
      <c r="V426" s="257"/>
    </row>
    <row r="427" spans="21:22" x14ac:dyDescent="0.15">
      <c r="U427" s="257"/>
      <c r="V427" s="257"/>
    </row>
    <row r="428" spans="21:22" x14ac:dyDescent="0.15">
      <c r="U428" s="257"/>
      <c r="V428" s="257"/>
    </row>
    <row r="429" spans="21:22" x14ac:dyDescent="0.15">
      <c r="U429" s="257"/>
      <c r="V429" s="257"/>
    </row>
    <row r="430" spans="21:22" x14ac:dyDescent="0.15">
      <c r="U430" s="257"/>
      <c r="V430" s="257"/>
    </row>
    <row r="431" spans="21:22" x14ac:dyDescent="0.15">
      <c r="U431" s="257"/>
      <c r="V431" s="257"/>
    </row>
    <row r="432" spans="21:22" x14ac:dyDescent="0.15">
      <c r="U432" s="257"/>
      <c r="V432" s="257"/>
    </row>
    <row r="433" spans="21:22" x14ac:dyDescent="0.15">
      <c r="U433" s="257"/>
      <c r="V433" s="257"/>
    </row>
    <row r="434" spans="21:22" x14ac:dyDescent="0.15">
      <c r="U434" s="257"/>
      <c r="V434" s="257"/>
    </row>
    <row r="435" spans="21:22" x14ac:dyDescent="0.15">
      <c r="U435" s="257"/>
      <c r="V435" s="257"/>
    </row>
    <row r="436" spans="21:22" x14ac:dyDescent="0.15">
      <c r="U436" s="257"/>
      <c r="V436" s="257"/>
    </row>
    <row r="437" spans="21:22" x14ac:dyDescent="0.15">
      <c r="U437" s="257"/>
      <c r="V437" s="257"/>
    </row>
    <row r="438" spans="21:22" x14ac:dyDescent="0.15">
      <c r="U438" s="257"/>
      <c r="V438" s="257"/>
    </row>
    <row r="439" spans="21:22" x14ac:dyDescent="0.15">
      <c r="U439" s="257"/>
      <c r="V439" s="257"/>
    </row>
    <row r="440" spans="21:22" x14ac:dyDescent="0.15">
      <c r="U440" s="257"/>
      <c r="V440" s="257"/>
    </row>
    <row r="441" spans="21:22" x14ac:dyDescent="0.15">
      <c r="U441" s="257"/>
      <c r="V441" s="257"/>
    </row>
    <row r="442" spans="21:22" x14ac:dyDescent="0.15">
      <c r="U442" s="257"/>
      <c r="V442" s="257"/>
    </row>
    <row r="443" spans="21:22" x14ac:dyDescent="0.15">
      <c r="U443" s="257"/>
      <c r="V443" s="257"/>
    </row>
    <row r="444" spans="21:22" x14ac:dyDescent="0.15">
      <c r="U444" s="257"/>
      <c r="V444" s="257"/>
    </row>
    <row r="445" spans="21:22" x14ac:dyDescent="0.15">
      <c r="U445" s="257"/>
      <c r="V445" s="257"/>
    </row>
    <row r="446" spans="21:22" x14ac:dyDescent="0.15">
      <c r="U446" s="257"/>
      <c r="V446" s="257"/>
    </row>
    <row r="447" spans="21:22" x14ac:dyDescent="0.15">
      <c r="U447" s="257"/>
      <c r="V447" s="257"/>
    </row>
    <row r="448" spans="21:22" x14ac:dyDescent="0.15">
      <c r="U448" s="257"/>
      <c r="V448" s="257"/>
    </row>
    <row r="449" spans="21:22" x14ac:dyDescent="0.15">
      <c r="U449" s="257"/>
      <c r="V449" s="257"/>
    </row>
    <row r="450" spans="21:22" x14ac:dyDescent="0.15">
      <c r="U450" s="257"/>
      <c r="V450" s="257"/>
    </row>
    <row r="451" spans="21:22" x14ac:dyDescent="0.15">
      <c r="U451" s="257"/>
      <c r="V451" s="257"/>
    </row>
    <row r="452" spans="21:22" x14ac:dyDescent="0.15">
      <c r="U452" s="257"/>
      <c r="V452" s="257"/>
    </row>
    <row r="453" spans="21:22" x14ac:dyDescent="0.15">
      <c r="U453" s="257"/>
      <c r="V453" s="257"/>
    </row>
    <row r="454" spans="21:22" x14ac:dyDescent="0.15">
      <c r="U454" s="257"/>
      <c r="V454" s="257"/>
    </row>
    <row r="455" spans="21:22" x14ac:dyDescent="0.15">
      <c r="U455" s="257"/>
      <c r="V455" s="257"/>
    </row>
    <row r="456" spans="21:22" x14ac:dyDescent="0.15">
      <c r="U456" s="257"/>
      <c r="V456" s="257"/>
    </row>
    <row r="457" spans="21:22" x14ac:dyDescent="0.15">
      <c r="U457" s="257"/>
      <c r="V457" s="257"/>
    </row>
    <row r="458" spans="21:22" x14ac:dyDescent="0.15">
      <c r="U458" s="257"/>
      <c r="V458" s="257"/>
    </row>
    <row r="459" spans="21:22" x14ac:dyDescent="0.15">
      <c r="U459" s="257"/>
      <c r="V459" s="257"/>
    </row>
    <row r="460" spans="21:22" x14ac:dyDescent="0.15">
      <c r="U460" s="257"/>
      <c r="V460" s="257"/>
    </row>
    <row r="461" spans="21:22" x14ac:dyDescent="0.15">
      <c r="U461" s="257"/>
      <c r="V461" s="257"/>
    </row>
    <row r="462" spans="21:22" x14ac:dyDescent="0.15">
      <c r="U462" s="257"/>
      <c r="V462" s="257"/>
    </row>
    <row r="463" spans="21:22" x14ac:dyDescent="0.15">
      <c r="U463" s="257"/>
      <c r="V463" s="257"/>
    </row>
    <row r="464" spans="21:22" x14ac:dyDescent="0.15">
      <c r="U464" s="257"/>
      <c r="V464" s="257"/>
    </row>
    <row r="465" spans="21:22" x14ac:dyDescent="0.15">
      <c r="U465" s="257"/>
      <c r="V465" s="257"/>
    </row>
    <row r="466" spans="21:22" x14ac:dyDescent="0.15">
      <c r="U466" s="257"/>
      <c r="V466" s="257"/>
    </row>
    <row r="467" spans="21:22" x14ac:dyDescent="0.15">
      <c r="U467" s="257"/>
      <c r="V467" s="257"/>
    </row>
    <row r="468" spans="21:22" x14ac:dyDescent="0.15">
      <c r="U468" s="257"/>
      <c r="V468" s="257"/>
    </row>
    <row r="469" spans="21:22" x14ac:dyDescent="0.15">
      <c r="U469" s="257"/>
      <c r="V469" s="257"/>
    </row>
    <row r="470" spans="21:22" x14ac:dyDescent="0.15">
      <c r="U470" s="257"/>
      <c r="V470" s="257"/>
    </row>
    <row r="471" spans="21:22" x14ac:dyDescent="0.15">
      <c r="U471" s="257"/>
      <c r="V471" s="257"/>
    </row>
    <row r="472" spans="21:22" x14ac:dyDescent="0.15">
      <c r="U472" s="257"/>
      <c r="V472" s="257"/>
    </row>
    <row r="473" spans="21:22" x14ac:dyDescent="0.15">
      <c r="U473" s="257"/>
      <c r="V473" s="257"/>
    </row>
    <row r="474" spans="21:22" x14ac:dyDescent="0.15">
      <c r="U474" s="257"/>
      <c r="V474" s="257"/>
    </row>
    <row r="475" spans="21:22" x14ac:dyDescent="0.15">
      <c r="U475" s="257"/>
      <c r="V475" s="257"/>
    </row>
    <row r="476" spans="21:22" x14ac:dyDescent="0.15">
      <c r="U476" s="257"/>
      <c r="V476" s="257"/>
    </row>
    <row r="477" spans="21:22" x14ac:dyDescent="0.15">
      <c r="U477" s="257"/>
      <c r="V477" s="257"/>
    </row>
    <row r="478" spans="21:22" x14ac:dyDescent="0.15">
      <c r="U478" s="257"/>
      <c r="V478" s="257"/>
    </row>
    <row r="479" spans="21:22" x14ac:dyDescent="0.15">
      <c r="U479" s="257"/>
      <c r="V479" s="257"/>
    </row>
    <row r="480" spans="21:22" x14ac:dyDescent="0.15">
      <c r="U480" s="257"/>
      <c r="V480" s="257"/>
    </row>
    <row r="481" spans="21:22" x14ac:dyDescent="0.15">
      <c r="U481" s="257"/>
      <c r="V481" s="257"/>
    </row>
    <row r="482" spans="21:22" x14ac:dyDescent="0.15">
      <c r="U482" s="257"/>
      <c r="V482" s="257"/>
    </row>
    <row r="483" spans="21:22" x14ac:dyDescent="0.15">
      <c r="U483" s="257"/>
      <c r="V483" s="257"/>
    </row>
    <row r="484" spans="21:22" x14ac:dyDescent="0.15">
      <c r="U484" s="257"/>
      <c r="V484" s="257"/>
    </row>
  </sheetData>
  <sheetProtection sheet="1" objects="1" scenarios="1"/>
  <mergeCells count="289">
    <mergeCell ref="N1:P3"/>
    <mergeCell ref="AD196:AD197"/>
    <mergeCell ref="AD203:AD204"/>
    <mergeCell ref="AD210:AD211"/>
    <mergeCell ref="AD219:AD220"/>
    <mergeCell ref="AD226:AD227"/>
    <mergeCell ref="AD233:AD234"/>
    <mergeCell ref="AD241:AD242"/>
    <mergeCell ref="AD127:AD128"/>
    <mergeCell ref="AD134:AD135"/>
    <mergeCell ref="AD141:AD142"/>
    <mergeCell ref="AD148:AD149"/>
    <mergeCell ref="AD155:AD156"/>
    <mergeCell ref="AD164:AD165"/>
    <mergeCell ref="AD171:AD172"/>
    <mergeCell ref="AD178:AD179"/>
    <mergeCell ref="AD186:AD187"/>
    <mergeCell ref="AD65:AD66"/>
    <mergeCell ref="AD72:AD73"/>
    <mergeCell ref="AD81:AD82"/>
    <mergeCell ref="AD88:AD89"/>
    <mergeCell ref="AD95:AD96"/>
    <mergeCell ref="AD103:AD104"/>
    <mergeCell ref="AD113:AD114"/>
    <mergeCell ref="AD120:AD121"/>
    <mergeCell ref="AD5:AD6"/>
    <mergeCell ref="AD12:AD13"/>
    <mergeCell ref="AD19:AD20"/>
    <mergeCell ref="AD27:AD28"/>
    <mergeCell ref="AD37:AD38"/>
    <mergeCell ref="AD44:AD45"/>
    <mergeCell ref="AD51:AD52"/>
    <mergeCell ref="AD58:AD59"/>
    <mergeCell ref="I241:P241"/>
    <mergeCell ref="Q241:Q242"/>
    <mergeCell ref="R241:U241"/>
    <mergeCell ref="I5:P5"/>
    <mergeCell ref="Q5:Q6"/>
    <mergeCell ref="R5:U5"/>
    <mergeCell ref="V5:W6"/>
    <mergeCell ref="I37:P37"/>
    <mergeCell ref="Q37:Q38"/>
    <mergeCell ref="R37:U37"/>
    <mergeCell ref="I44:P44"/>
    <mergeCell ref="Q44:Q45"/>
    <mergeCell ref="I12:P12"/>
    <mergeCell ref="Q12:Q13"/>
    <mergeCell ref="R12:U12"/>
    <mergeCell ref="I19:P19"/>
    <mergeCell ref="Q19:Q20"/>
    <mergeCell ref="R19:U19"/>
    <mergeCell ref="I27:P27"/>
    <mergeCell ref="Q27:Q28"/>
    <mergeCell ref="R27:U27"/>
    <mergeCell ref="I81:P81"/>
    <mergeCell ref="Q81:Q82"/>
    <mergeCell ref="R81:U81"/>
    <mergeCell ref="Q113:Q114"/>
    <mergeCell ref="R113:U113"/>
    <mergeCell ref="I120:P120"/>
    <mergeCell ref="Q120:Q121"/>
    <mergeCell ref="R120:U120"/>
    <mergeCell ref="I103:P103"/>
    <mergeCell ref="Q103:Q104"/>
    <mergeCell ref="R103:U103"/>
    <mergeCell ref="I95:P95"/>
    <mergeCell ref="Q95:Q96"/>
    <mergeCell ref="I51:P51"/>
    <mergeCell ref="Q51:Q52"/>
    <mergeCell ref="R51:U51"/>
    <mergeCell ref="I58:P58"/>
    <mergeCell ref="Q58:Q59"/>
    <mergeCell ref="I219:P219"/>
    <mergeCell ref="Q219:Q220"/>
    <mergeCell ref="R219:U219"/>
    <mergeCell ref="I178:P178"/>
    <mergeCell ref="Q178:Q179"/>
    <mergeCell ref="I164:P164"/>
    <mergeCell ref="Q164:Q165"/>
    <mergeCell ref="R164:U164"/>
    <mergeCell ref="I171:P171"/>
    <mergeCell ref="Q134:Q135"/>
    <mergeCell ref="R58:U58"/>
    <mergeCell ref="Q171:Q172"/>
    <mergeCell ref="I88:P88"/>
    <mergeCell ref="Q88:Q89"/>
    <mergeCell ref="R88:U88"/>
    <mergeCell ref="I65:P65"/>
    <mergeCell ref="Q65:Q66"/>
    <mergeCell ref="R65:U65"/>
    <mergeCell ref="I155:P155"/>
    <mergeCell ref="I72:P72"/>
    <mergeCell ref="Q72:Q73"/>
    <mergeCell ref="R72:U72"/>
    <mergeCell ref="I127:P127"/>
    <mergeCell ref="Q127:Q128"/>
    <mergeCell ref="R127:U127"/>
    <mergeCell ref="I134:P134"/>
    <mergeCell ref="V148:W149"/>
    <mergeCell ref="I226:P226"/>
    <mergeCell ref="Q226:Q227"/>
    <mergeCell ref="I196:P196"/>
    <mergeCell ref="Q196:Q197"/>
    <mergeCell ref="R196:U196"/>
    <mergeCell ref="I203:P203"/>
    <mergeCell ref="Q203:Q204"/>
    <mergeCell ref="I186:P186"/>
    <mergeCell ref="Q186:Q187"/>
    <mergeCell ref="R186:U186"/>
    <mergeCell ref="V155:W156"/>
    <mergeCell ref="V141:W142"/>
    <mergeCell ref="Q155:Q156"/>
    <mergeCell ref="R155:U155"/>
    <mergeCell ref="R95:U95"/>
    <mergeCell ref="I113:P113"/>
    <mergeCell ref="I210:P210"/>
    <mergeCell ref="Q210:Q211"/>
    <mergeCell ref="R210:U210"/>
    <mergeCell ref="R134:U134"/>
    <mergeCell ref="I141:P141"/>
    <mergeCell ref="Q141:Q142"/>
    <mergeCell ref="R141:U141"/>
    <mergeCell ref="I148:P148"/>
    <mergeCell ref="Q148:Q149"/>
    <mergeCell ref="R148:U148"/>
    <mergeCell ref="V103:W104"/>
    <mergeCell ref="V113:W114"/>
    <mergeCell ref="V127:W128"/>
    <mergeCell ref="V27:W28"/>
    <mergeCell ref="V12:W13"/>
    <mergeCell ref="V19:W20"/>
    <mergeCell ref="V37:W38"/>
    <mergeCell ref="V51:W52"/>
    <mergeCell ref="V65:W66"/>
    <mergeCell ref="V241:W242"/>
    <mergeCell ref="V171:W172"/>
    <mergeCell ref="V178:W179"/>
    <mergeCell ref="V203:W204"/>
    <mergeCell ref="V226:W227"/>
    <mergeCell ref="V233:W234"/>
    <mergeCell ref="V164:W165"/>
    <mergeCell ref="V186:W187"/>
    <mergeCell ref="V196:W197"/>
    <mergeCell ref="V210:W211"/>
    <mergeCell ref="V219:W220"/>
    <mergeCell ref="AB127:AC127"/>
    <mergeCell ref="AB134:AC134"/>
    <mergeCell ref="AB148:AC148"/>
    <mergeCell ref="AB155:AC155"/>
    <mergeCell ref="AB164:AC164"/>
    <mergeCell ref="AB171:AC171"/>
    <mergeCell ref="AB178:AC178"/>
    <mergeCell ref="X5:X6"/>
    <mergeCell ref="I233:P233"/>
    <mergeCell ref="Q233:Q234"/>
    <mergeCell ref="R233:U233"/>
    <mergeCell ref="R44:U44"/>
    <mergeCell ref="R226:U226"/>
    <mergeCell ref="R178:U178"/>
    <mergeCell ref="R203:U203"/>
    <mergeCell ref="R171:U171"/>
    <mergeCell ref="V44:W45"/>
    <mergeCell ref="V58:W59"/>
    <mergeCell ref="V72:W73"/>
    <mergeCell ref="V88:W89"/>
    <mergeCell ref="V95:W96"/>
    <mergeCell ref="V120:W121"/>
    <mergeCell ref="V134:W135"/>
    <mergeCell ref="V81:W82"/>
    <mergeCell ref="AB241:AC241"/>
    <mergeCell ref="AB186:AC186"/>
    <mergeCell ref="AB196:AC196"/>
    <mergeCell ref="AB203:AC203"/>
    <mergeCell ref="AB210:AC210"/>
    <mergeCell ref="AB219:AC219"/>
    <mergeCell ref="AB226:AC226"/>
    <mergeCell ref="AB233:AC233"/>
    <mergeCell ref="AB5:AC5"/>
    <mergeCell ref="AB12:AC12"/>
    <mergeCell ref="AB19:AC19"/>
    <mergeCell ref="AB27:AC27"/>
    <mergeCell ref="AB37:AC37"/>
    <mergeCell ref="AB44:AC44"/>
    <mergeCell ref="AB51:AC51"/>
    <mergeCell ref="AB58:AC58"/>
    <mergeCell ref="AB65:AC65"/>
    <mergeCell ref="AB72:AC72"/>
    <mergeCell ref="AB81:AC81"/>
    <mergeCell ref="AB88:AC88"/>
    <mergeCell ref="AB95:AC95"/>
    <mergeCell ref="AB103:AC103"/>
    <mergeCell ref="AB113:AC113"/>
    <mergeCell ref="AB120:AC120"/>
    <mergeCell ref="AA5:AA6"/>
    <mergeCell ref="Y5:Z5"/>
    <mergeCell ref="Y12:Z12"/>
    <mergeCell ref="Y19:Z19"/>
    <mergeCell ref="Y27:Z27"/>
    <mergeCell ref="Y37:Z37"/>
    <mergeCell ref="Y44:Z44"/>
    <mergeCell ref="Y51:Z51"/>
    <mergeCell ref="Y58:Z58"/>
    <mergeCell ref="Y65:Z65"/>
    <mergeCell ref="Y72:Z72"/>
    <mergeCell ref="Y81:Z81"/>
    <mergeCell ref="Y88:Z88"/>
    <mergeCell ref="Y95:Z95"/>
    <mergeCell ref="Y103:Z103"/>
    <mergeCell ref="Y113:Z113"/>
    <mergeCell ref="Y120:Z120"/>
    <mergeCell ref="Y127:Z127"/>
    <mergeCell ref="X51:X52"/>
    <mergeCell ref="AA51:AA52"/>
    <mergeCell ref="X58:X59"/>
    <mergeCell ref="AA58:AA59"/>
    <mergeCell ref="X65:X66"/>
    <mergeCell ref="AA65:AA66"/>
    <mergeCell ref="X72:X73"/>
    <mergeCell ref="AA72:AA73"/>
    <mergeCell ref="Y134:Z134"/>
    <mergeCell ref="X81:X82"/>
    <mergeCell ref="AA81:AA82"/>
    <mergeCell ref="X88:X89"/>
    <mergeCell ref="AA88:AA89"/>
    <mergeCell ref="X95:X96"/>
    <mergeCell ref="AA95:AA96"/>
    <mergeCell ref="X103:X104"/>
    <mergeCell ref="AA103:AA104"/>
    <mergeCell ref="X113:X114"/>
    <mergeCell ref="AA113:AA114"/>
    <mergeCell ref="X120:X121"/>
    <mergeCell ref="AA120:AA121"/>
    <mergeCell ref="X127:X128"/>
    <mergeCell ref="AA127:AA128"/>
    <mergeCell ref="X134:X135"/>
    <mergeCell ref="X12:X13"/>
    <mergeCell ref="AA12:AA13"/>
    <mergeCell ref="X19:X20"/>
    <mergeCell ref="AA19:AA20"/>
    <mergeCell ref="X27:X28"/>
    <mergeCell ref="AA27:AA28"/>
    <mergeCell ref="X37:X38"/>
    <mergeCell ref="AA37:AA38"/>
    <mergeCell ref="X44:X45"/>
    <mergeCell ref="AA44:AA45"/>
    <mergeCell ref="AA134:AA135"/>
    <mergeCell ref="X141:X142"/>
    <mergeCell ref="AA141:AA142"/>
    <mergeCell ref="X148:X149"/>
    <mergeCell ref="AA148:AA149"/>
    <mergeCell ref="X155:X156"/>
    <mergeCell ref="AA155:AA156"/>
    <mergeCell ref="X164:X165"/>
    <mergeCell ref="AA164:AA165"/>
    <mergeCell ref="Y141:Z141"/>
    <mergeCell ref="X171:X172"/>
    <mergeCell ref="AA171:AA172"/>
    <mergeCell ref="Y148:Z148"/>
    <mergeCell ref="Y155:Z155"/>
    <mergeCell ref="Y164:Z164"/>
    <mergeCell ref="Y171:Z171"/>
    <mergeCell ref="AB141:AC141"/>
    <mergeCell ref="X219:X220"/>
    <mergeCell ref="AA219:AA220"/>
    <mergeCell ref="Y178:Z178"/>
    <mergeCell ref="Y186:Z186"/>
    <mergeCell ref="Y196:Z196"/>
    <mergeCell ref="X226:X227"/>
    <mergeCell ref="AA226:AA227"/>
    <mergeCell ref="X233:X234"/>
    <mergeCell ref="AA233:AA234"/>
    <mergeCell ref="X241:X242"/>
    <mergeCell ref="AA241:AA242"/>
    <mergeCell ref="X178:X179"/>
    <mergeCell ref="AA178:AA179"/>
    <mergeCell ref="X186:X187"/>
    <mergeCell ref="AA186:AA187"/>
    <mergeCell ref="X196:X197"/>
    <mergeCell ref="AA196:AA197"/>
    <mergeCell ref="X203:X204"/>
    <mergeCell ref="AA203:AA204"/>
    <mergeCell ref="X210:X211"/>
    <mergeCell ref="AA210:AA211"/>
    <mergeCell ref="Y203:Z203"/>
    <mergeCell ref="Y210:Z210"/>
    <mergeCell ref="Y219:Z219"/>
    <mergeCell ref="Y226:Z226"/>
    <mergeCell ref="Y233:Z233"/>
    <mergeCell ref="Y241:Z241"/>
  </mergeCells>
  <phoneticPr fontId="1"/>
  <conditionalFormatting sqref="V1:V1048576">
    <cfRule type="containsText" dxfId="78" priority="63" operator="containsText" text="－">
      <formula>NOT(ISERROR(SEARCH("－",V1)))</formula>
    </cfRule>
    <cfRule type="containsText" dxfId="77" priority="565" operator="containsText" text="↓↓↑↓">
      <formula>NOT(ISERROR(SEARCH("↓↓↑↓",V1)))</formula>
    </cfRule>
    <cfRule type="containsText" dxfId="76" priority="567" operator="containsText" text="↓↑↓↓">
      <formula>NOT(ISERROR(SEARCH("↓↑↓↓",V1)))</formula>
    </cfRule>
    <cfRule type="containsText" dxfId="75" priority="568" operator="containsText" text="↑↓↑↑">
      <formula>NOT(ISERROR(SEARCH("↑↓↑↑",V1)))</formula>
    </cfRule>
    <cfRule type="containsText" dxfId="74" priority="569" operator="containsText" text="↑↑↓↑">
      <formula>NOT(ISERROR(SEARCH("↑↑↓↑",V1)))</formula>
    </cfRule>
  </conditionalFormatting>
  <conditionalFormatting sqref="L1:P4 L248:P1048576">
    <cfRule type="containsText" dxfId="73" priority="466" operator="containsText" text="×">
      <formula>NOT(ISERROR(SEARCH("×",L1)))</formula>
    </cfRule>
  </conditionalFormatting>
  <conditionalFormatting sqref="Y1:Z1048576 AB1:AC1048576">
    <cfRule type="containsText" dxfId="72" priority="65" operator="containsText" text="判定外">
      <formula>NOT(ISERROR(SEARCH("判定外",Y1)))</formula>
    </cfRule>
    <cfRule type="containsText" dxfId="71" priority="66" operator="containsText" text="×">
      <formula>NOT(ISERROR(SEARCH("×",Y1)))</formula>
    </cfRule>
    <cfRule type="containsText" dxfId="70" priority="67" operator="containsText" text="減少">
      <formula>NOT(ISERROR(SEARCH("減少",Y1)))</formula>
    </cfRule>
    <cfRule type="containsText" dxfId="69" priority="68" operator="containsText" text="増加">
      <formula>NOT(ISERROR(SEARCH("増加",Y1)))</formula>
    </cfRule>
  </conditionalFormatting>
  <conditionalFormatting sqref="I1:I4 I248:I1048576">
    <cfRule type="cellIs" dxfId="68" priority="64" operator="between">
      <formula>1E-26</formula>
      <formula>0.05</formula>
    </cfRule>
  </conditionalFormatting>
  <conditionalFormatting sqref="X1:X1048576 AA1:AA1048576">
    <cfRule type="containsText" dxfId="67" priority="458" operator="containsText" text="－">
      <formula>NOT(ISERROR(SEARCH("－",X1)))</formula>
    </cfRule>
    <cfRule type="containsText" dxfId="66" priority="459" operator="containsText" text="↓">
      <formula>NOT(ISERROR(SEARCH("↓",X1)))</formula>
    </cfRule>
    <cfRule type="containsText" dxfId="65" priority="460" operator="containsText" text="↑">
      <formula>NOT(ISERROR(SEARCH("↑",X1)))</formula>
    </cfRule>
  </conditionalFormatting>
  <conditionalFormatting sqref="Q2:Q1048576">
    <cfRule type="containsText" dxfId="64" priority="464" operator="containsText" text="同程度">
      <formula>NOT(ISERROR(SEARCH("同程度",Q2)))</formula>
    </cfRule>
    <cfRule type="containsText" dxfId="63" priority="465" operator="containsText" text="―">
      <formula>NOT(ISERROR(SEARCH("―",Q2)))</formula>
    </cfRule>
  </conditionalFormatting>
  <conditionalFormatting sqref="R2:U1048576">
    <cfRule type="containsText" dxfId="62" priority="461" operator="containsText" text="－">
      <formula>NOT(ISERROR(SEARCH("－",R2)))</formula>
    </cfRule>
    <cfRule type="containsText" dxfId="61" priority="462" operator="containsText" text="↓">
      <formula>NOT(ISERROR(SEARCH("↓",R2)))</formula>
    </cfRule>
    <cfRule type="containsText" dxfId="60" priority="463" operator="containsText" text="↑">
      <formula>NOT(ISERROR(SEARCH("↑",R2)))</formula>
    </cfRule>
  </conditionalFormatting>
  <conditionalFormatting sqref="L109:P113 L115:P119 L122:P127 L129:P134 L136:P141 L143:P148 L150:P155 L157:P164 L166:P171 L173:P178 L180:P186 L188:P196 L198:P203 L205:P210 L212:P219 L221:P226 L228:P233 L235:P241 L243:P247">
    <cfRule type="containsText" dxfId="59" priority="60" operator="containsText" text="×">
      <formula>NOT(ISERROR(SEARCH("×",L109)))</formula>
    </cfRule>
  </conditionalFormatting>
  <conditionalFormatting sqref="I109:I119 I121:I247">
    <cfRule type="cellIs" dxfId="58" priority="59" operator="between">
      <formula>1E-26</formula>
      <formula>0.05</formula>
    </cfRule>
  </conditionalFormatting>
  <conditionalFormatting sqref="L6:P6">
    <cfRule type="containsText" dxfId="57" priority="54" operator="containsText" text="×">
      <formula>NOT(ISERROR(SEARCH("×",L6)))</formula>
    </cfRule>
  </conditionalFormatting>
  <conditionalFormatting sqref="L13:P13">
    <cfRule type="containsText" dxfId="56" priority="53" operator="containsText" text="×">
      <formula>NOT(ISERROR(SEARCH("×",L13)))</formula>
    </cfRule>
  </conditionalFormatting>
  <conditionalFormatting sqref="L20:P20">
    <cfRule type="containsText" dxfId="55" priority="52" operator="containsText" text="×">
      <formula>NOT(ISERROR(SEARCH("×",L20)))</formula>
    </cfRule>
  </conditionalFormatting>
  <conditionalFormatting sqref="L28:P28">
    <cfRule type="containsText" dxfId="54" priority="51" operator="containsText" text="×">
      <formula>NOT(ISERROR(SEARCH("×",L28)))</formula>
    </cfRule>
  </conditionalFormatting>
  <conditionalFormatting sqref="L81:P81 L83:P88 L90:P95 L97:P103 L105:P108">
    <cfRule type="containsText" dxfId="53" priority="50" operator="containsText" text="×">
      <formula>NOT(ISERROR(SEARCH("×",L81)))</formula>
    </cfRule>
  </conditionalFormatting>
  <conditionalFormatting sqref="D204:H204">
    <cfRule type="containsText" dxfId="52" priority="15" operator="containsText" text="×">
      <formula>NOT(ISERROR(SEARCH("×",D204)))</formula>
    </cfRule>
  </conditionalFormatting>
  <conditionalFormatting sqref="L5:P5 L33:P36 L78:P80">
    <cfRule type="containsText" dxfId="51" priority="58" operator="containsText" text="×">
      <formula>NOT(ISERROR(SEARCH("×",L5)))</formula>
    </cfRule>
  </conditionalFormatting>
  <conditionalFormatting sqref="I5 I33:I36 I78:I80">
    <cfRule type="cellIs" dxfId="50" priority="57" operator="between">
      <formula>1E-26</formula>
      <formula>0.05</formula>
    </cfRule>
  </conditionalFormatting>
  <conditionalFormatting sqref="L7:P12 L14:P19 L21:P27 L29:P32">
    <cfRule type="containsText" dxfId="49" priority="56" operator="containsText" text="×">
      <formula>NOT(ISERROR(SEARCH("×",L7)))</formula>
    </cfRule>
  </conditionalFormatting>
  <conditionalFormatting sqref="I6:I32">
    <cfRule type="cellIs" dxfId="48" priority="55" operator="between">
      <formula>1E-26</formula>
      <formula>0.05</formula>
    </cfRule>
  </conditionalFormatting>
  <conditionalFormatting sqref="I81:I108">
    <cfRule type="cellIs" dxfId="47" priority="49" operator="between">
      <formula>1E-26</formula>
      <formula>0.05</formula>
    </cfRule>
  </conditionalFormatting>
  <conditionalFormatting sqref="L82:P82">
    <cfRule type="containsText" dxfId="46" priority="48" operator="containsText" text="×">
      <formula>NOT(ISERROR(SEARCH("×",L82)))</formula>
    </cfRule>
  </conditionalFormatting>
  <conditionalFormatting sqref="L89:P89">
    <cfRule type="containsText" dxfId="45" priority="47" operator="containsText" text="×">
      <formula>NOT(ISERROR(SEARCH("×",L89)))</formula>
    </cfRule>
  </conditionalFormatting>
  <conditionalFormatting sqref="L96:P96">
    <cfRule type="containsText" dxfId="44" priority="46" operator="containsText" text="×">
      <formula>NOT(ISERROR(SEARCH("×",L96)))</formula>
    </cfRule>
  </conditionalFormatting>
  <conditionalFormatting sqref="L104:P104">
    <cfRule type="containsText" dxfId="43" priority="45" operator="containsText" text="×">
      <formula>NOT(ISERROR(SEARCH("×",L104)))</formula>
    </cfRule>
  </conditionalFormatting>
  <conditionalFormatting sqref="L37:P37 L39:P44 L46:P51 L53:P58 L60:P65 L67:P72 L74:P77">
    <cfRule type="containsText" dxfId="42" priority="44" operator="containsText" text="×">
      <formula>NOT(ISERROR(SEARCH("×",L37)))</formula>
    </cfRule>
  </conditionalFormatting>
  <conditionalFormatting sqref="I37:I77">
    <cfRule type="cellIs" dxfId="41" priority="43" operator="between">
      <formula>1E-26</formula>
      <formula>0.05</formula>
    </cfRule>
  </conditionalFormatting>
  <conditionalFormatting sqref="L38:P38">
    <cfRule type="containsText" dxfId="40" priority="42" operator="containsText" text="×">
      <formula>NOT(ISERROR(SEARCH("×",L38)))</formula>
    </cfRule>
  </conditionalFormatting>
  <conditionalFormatting sqref="L45:P45">
    <cfRule type="containsText" dxfId="39" priority="41" operator="containsText" text="×">
      <formula>NOT(ISERROR(SEARCH("×",L45)))</formula>
    </cfRule>
  </conditionalFormatting>
  <conditionalFormatting sqref="L52:P52">
    <cfRule type="containsText" dxfId="38" priority="40" operator="containsText" text="×">
      <formula>NOT(ISERROR(SEARCH("×",L52)))</formula>
    </cfRule>
  </conditionalFormatting>
  <conditionalFormatting sqref="L59:P59">
    <cfRule type="containsText" dxfId="37" priority="39" operator="containsText" text="×">
      <formula>NOT(ISERROR(SEARCH("×",L59)))</formula>
    </cfRule>
  </conditionalFormatting>
  <conditionalFormatting sqref="L66:P66">
    <cfRule type="containsText" dxfId="36" priority="38" operator="containsText" text="×">
      <formula>NOT(ISERROR(SEARCH("×",L66)))</formula>
    </cfRule>
  </conditionalFormatting>
  <conditionalFormatting sqref="L187:P187">
    <cfRule type="containsText" dxfId="35" priority="27" operator="containsText" text="×">
      <formula>NOT(ISERROR(SEARCH("×",L187)))</formula>
    </cfRule>
  </conditionalFormatting>
  <conditionalFormatting sqref="L114:P114">
    <cfRule type="containsText" dxfId="34" priority="37" operator="containsText" text="×">
      <formula>NOT(ISERROR(SEARCH("×",L114)))</formula>
    </cfRule>
  </conditionalFormatting>
  <conditionalFormatting sqref="L121:P121">
    <cfRule type="containsText" dxfId="33" priority="36" operator="containsText" text="×">
      <formula>NOT(ISERROR(SEARCH("×",L121)))</formula>
    </cfRule>
  </conditionalFormatting>
  <conditionalFormatting sqref="L128:P128">
    <cfRule type="containsText" dxfId="32" priority="35" operator="containsText" text="×">
      <formula>NOT(ISERROR(SEARCH("×",L128)))</formula>
    </cfRule>
  </conditionalFormatting>
  <conditionalFormatting sqref="L135:P135">
    <cfRule type="containsText" dxfId="31" priority="34" operator="containsText" text="×">
      <formula>NOT(ISERROR(SEARCH("×",L135)))</formula>
    </cfRule>
  </conditionalFormatting>
  <conditionalFormatting sqref="L142:P142">
    <cfRule type="containsText" dxfId="30" priority="33" operator="containsText" text="×">
      <formula>NOT(ISERROR(SEARCH("×",L142)))</formula>
    </cfRule>
  </conditionalFormatting>
  <conditionalFormatting sqref="L149:P149">
    <cfRule type="containsText" dxfId="29" priority="32" operator="containsText" text="×">
      <formula>NOT(ISERROR(SEARCH("×",L149)))</formula>
    </cfRule>
  </conditionalFormatting>
  <conditionalFormatting sqref="L156:P156">
    <cfRule type="containsText" dxfId="28" priority="31" operator="containsText" text="×">
      <formula>NOT(ISERROR(SEARCH("×",L156)))</formula>
    </cfRule>
  </conditionalFormatting>
  <conditionalFormatting sqref="L165:P165">
    <cfRule type="containsText" dxfId="27" priority="30" operator="containsText" text="×">
      <formula>NOT(ISERROR(SEARCH("×",L165)))</formula>
    </cfRule>
  </conditionalFormatting>
  <conditionalFormatting sqref="L172:P172">
    <cfRule type="containsText" dxfId="26" priority="29" operator="containsText" text="×">
      <formula>NOT(ISERROR(SEARCH("×",L172)))</formula>
    </cfRule>
  </conditionalFormatting>
  <conditionalFormatting sqref="L179:P179">
    <cfRule type="containsText" dxfId="25" priority="28" operator="containsText" text="×">
      <formula>NOT(ISERROR(SEARCH("×",L179)))</formula>
    </cfRule>
  </conditionalFormatting>
  <conditionalFormatting sqref="L197:P197">
    <cfRule type="containsText" dxfId="24" priority="26" operator="containsText" text="×">
      <formula>NOT(ISERROR(SEARCH("×",L197)))</formula>
    </cfRule>
  </conditionalFormatting>
  <conditionalFormatting sqref="L204:P204">
    <cfRule type="containsText" dxfId="23" priority="25" operator="containsText" text="×">
      <formula>NOT(ISERROR(SEARCH("×",L204)))</formula>
    </cfRule>
  </conditionalFormatting>
  <conditionalFormatting sqref="L211:P211">
    <cfRule type="containsText" dxfId="22" priority="24" operator="containsText" text="×">
      <formula>NOT(ISERROR(SEARCH("×",L211)))</formula>
    </cfRule>
  </conditionalFormatting>
  <conditionalFormatting sqref="L220:P220">
    <cfRule type="containsText" dxfId="21" priority="23" operator="containsText" text="×">
      <formula>NOT(ISERROR(SEARCH("×",L220)))</formula>
    </cfRule>
  </conditionalFormatting>
  <conditionalFormatting sqref="L227:P227">
    <cfRule type="containsText" dxfId="20" priority="22" operator="containsText" text="×">
      <formula>NOT(ISERROR(SEARCH("×",L227)))</formula>
    </cfRule>
  </conditionalFormatting>
  <conditionalFormatting sqref="L234:P234">
    <cfRule type="containsText" dxfId="19" priority="21" operator="containsText" text="×">
      <formula>NOT(ISERROR(SEARCH("×",L234)))</formula>
    </cfRule>
  </conditionalFormatting>
  <conditionalFormatting sqref="L242:P242">
    <cfRule type="containsText" dxfId="18" priority="20" operator="containsText" text="×">
      <formula>NOT(ISERROR(SEARCH("×",L242)))</formula>
    </cfRule>
  </conditionalFormatting>
  <conditionalFormatting sqref="L73:P73">
    <cfRule type="containsText" dxfId="17" priority="19" operator="containsText" text="×">
      <formula>NOT(ISERROR(SEARCH("×",L73)))</formula>
    </cfRule>
  </conditionalFormatting>
  <conditionalFormatting sqref="D114:H114">
    <cfRule type="containsText" dxfId="16" priority="18" operator="containsText" text="×">
      <formula>NOT(ISERROR(SEARCH("×",D114)))</formula>
    </cfRule>
  </conditionalFormatting>
  <conditionalFormatting sqref="D156:H156">
    <cfRule type="containsText" dxfId="15" priority="17" operator="containsText" text="×">
      <formula>NOT(ISERROR(SEARCH("×",D156)))</formula>
    </cfRule>
  </conditionalFormatting>
  <conditionalFormatting sqref="D197:H197">
    <cfRule type="containsText" dxfId="14" priority="16" operator="containsText" text="×">
      <formula>NOT(ISERROR(SEARCH("×",D197)))</formula>
    </cfRule>
  </conditionalFormatting>
  <conditionalFormatting sqref="D211:H211">
    <cfRule type="containsText" dxfId="13" priority="14" operator="containsText" text="×">
      <formula>NOT(ISERROR(SEARCH("×",D211)))</formula>
    </cfRule>
  </conditionalFormatting>
  <conditionalFormatting sqref="D38:H38">
    <cfRule type="containsText" dxfId="12" priority="13" operator="containsText" text="×">
      <formula>NOT(ISERROR(SEARCH("×",D38)))</formula>
    </cfRule>
  </conditionalFormatting>
  <conditionalFormatting sqref="D45:H45">
    <cfRule type="containsText" dxfId="11" priority="12" operator="containsText" text="×">
      <formula>NOT(ISERROR(SEARCH("×",D45)))</formula>
    </cfRule>
  </conditionalFormatting>
  <conditionalFormatting sqref="D52:H52">
    <cfRule type="containsText" dxfId="10" priority="11" operator="containsText" text="×">
      <formula>NOT(ISERROR(SEARCH("×",D52)))</formula>
    </cfRule>
  </conditionalFormatting>
  <conditionalFormatting sqref="D59:H59">
    <cfRule type="containsText" dxfId="9" priority="10" operator="containsText" text="×">
      <formula>NOT(ISERROR(SEARCH("×",D59)))</formula>
    </cfRule>
  </conditionalFormatting>
  <conditionalFormatting sqref="D66:H66">
    <cfRule type="containsText" dxfId="8" priority="9" operator="containsText" text="×">
      <formula>NOT(ISERROR(SEARCH("×",D66)))</formula>
    </cfRule>
  </conditionalFormatting>
  <conditionalFormatting sqref="D73:H73">
    <cfRule type="containsText" dxfId="7" priority="8" operator="containsText" text="×">
      <formula>NOT(ISERROR(SEARCH("×",D73)))</formula>
    </cfRule>
  </conditionalFormatting>
  <conditionalFormatting sqref="D121:H121">
    <cfRule type="containsText" dxfId="6" priority="7" operator="containsText" text="×">
      <formula>NOT(ISERROR(SEARCH("×",D121)))</formula>
    </cfRule>
  </conditionalFormatting>
  <conditionalFormatting sqref="D128:H128">
    <cfRule type="containsText" dxfId="5" priority="6" operator="containsText" text="×">
      <formula>NOT(ISERROR(SEARCH("×",D128)))</formula>
    </cfRule>
  </conditionalFormatting>
  <conditionalFormatting sqref="D135:H135">
    <cfRule type="containsText" dxfId="4" priority="5" operator="containsText" text="×">
      <formula>NOT(ISERROR(SEARCH("×",D135)))</formula>
    </cfRule>
  </conditionalFormatting>
  <conditionalFormatting sqref="D142:H142">
    <cfRule type="containsText" dxfId="3" priority="4" operator="containsText" text="×">
      <formula>NOT(ISERROR(SEARCH("×",D142)))</formula>
    </cfRule>
  </conditionalFormatting>
  <conditionalFormatting sqref="D149:H149">
    <cfRule type="containsText" dxfId="2" priority="3" operator="containsText" text="×">
      <formula>NOT(ISERROR(SEARCH("×",D149)))</formula>
    </cfRule>
  </conditionalFormatting>
  <conditionalFormatting sqref="L120:P120">
    <cfRule type="containsText" dxfId="1" priority="2" operator="containsText" text="×">
      <formula>NOT(ISERROR(SEARCH("×",L120)))</formula>
    </cfRule>
  </conditionalFormatting>
  <conditionalFormatting sqref="I120">
    <cfRule type="cellIs" dxfId="0" priority="1" operator="between">
      <formula>1E-26</formula>
      <formula>0.05</formula>
    </cfRule>
  </conditionalFormatting>
  <dataValidations count="1">
    <dataValidation type="list" allowBlank="1" showInputMessage="1" showErrorMessage="1" sqref="AD48:AD49 AD69:AD70 AD230:AD231 AD223:AD224 AD214:AD215 AD207:AD208 AD200:AD201 AD190:AD191 AD182:AD183 AD175:AD176 AD168:AD169 AD159:AD160 AD152:AD153 AD145:AD146 AD138:AD139 AD131:AD132 AD124:AD125 AD117:AD118 AD107:AD108 AD99:AD100 AD92:AD93 AD85:AD86 AD76:AD77 AD245:AD246 AD62:AD63 AD55:AD56 AD41:AD42 AD31:AD32 AD237:AD238 AD9:AD10 AD16:AD17 AD23:AD24" xr:uid="{00000000-0002-0000-0C00-000000000000}">
      <formula1>$AI$2:$AI$9</formula1>
    </dataValidation>
  </dataValidations>
  <hyperlinks>
    <hyperlink ref="C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61" fitToHeight="0" orientation="landscape" r:id="rId1"/>
  <headerFooter>
    <oddFooter xml:space="preserve">&amp;R&amp;6出典：大学改革支援・学位授与機構「大学基本情報」（https://portal.niad.ac.jp/ptrt/table.html）を加工して作成
</oddFooter>
  </headerFooter>
  <rowBreaks count="4" manualBreakCount="4">
    <brk id="57" min="1" max="31" man="1"/>
    <brk id="111" min="1" max="31" man="1"/>
    <brk id="162" min="1" max="31" man="1"/>
    <brk id="217" min="1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M14"/>
  <sheetViews>
    <sheetView showOutlineSymbols="0" showWhiteSpace="0" view="pageBreakPreview" topLeftCell="D1" zoomScaleNormal="100" zoomScaleSheetLayoutView="100" workbookViewId="0">
      <selection sqref="A1:C1"/>
    </sheetView>
  </sheetViews>
  <sheetFormatPr defaultRowHeight="13.5" x14ac:dyDescent="0.15"/>
  <cols>
    <col min="1" max="1" width="5.875" style="4" customWidth="1"/>
    <col min="2" max="11" width="9.625" style="260" customWidth="1"/>
    <col min="12" max="14" width="9.625" customWidth="1"/>
  </cols>
  <sheetData>
    <row r="1" spans="1:13" ht="25.5" customHeight="1" thickBot="1" x14ac:dyDescent="0.2">
      <c r="A1" s="372" t="s">
        <v>281</v>
      </c>
      <c r="B1" s="373"/>
      <c r="C1" s="374"/>
    </row>
    <row r="2" spans="1:13" x14ac:dyDescent="0.15">
      <c r="A2" s="259"/>
    </row>
    <row r="3" spans="1:13" x14ac:dyDescent="0.15">
      <c r="A3"/>
      <c r="B3" s="371" t="s">
        <v>5</v>
      </c>
      <c r="C3" s="371"/>
      <c r="D3" s="371" t="s">
        <v>6</v>
      </c>
      <c r="E3" s="371"/>
      <c r="F3" s="371" t="s">
        <v>7</v>
      </c>
      <c r="G3" s="371"/>
      <c r="H3" s="371" t="s">
        <v>8</v>
      </c>
      <c r="I3" s="371"/>
      <c r="J3" s="371" t="s">
        <v>9</v>
      </c>
      <c r="K3" s="371"/>
      <c r="L3" s="371" t="s">
        <v>10</v>
      </c>
      <c r="M3" s="371"/>
    </row>
    <row r="4" spans="1:13" x14ac:dyDescent="0.15">
      <c r="A4"/>
      <c r="B4" s="261" t="s">
        <v>505</v>
      </c>
      <c r="C4" s="261" t="s">
        <v>506</v>
      </c>
      <c r="D4" s="261" t="s">
        <v>505</v>
      </c>
      <c r="E4" s="261" t="s">
        <v>506</v>
      </c>
      <c r="F4" s="261" t="s">
        <v>505</v>
      </c>
      <c r="G4" s="261" t="s">
        <v>506</v>
      </c>
      <c r="H4" s="261" t="s">
        <v>505</v>
      </c>
      <c r="I4" s="261" t="s">
        <v>506</v>
      </c>
      <c r="J4" s="261" t="s">
        <v>505</v>
      </c>
      <c r="K4" s="261" t="s">
        <v>506</v>
      </c>
      <c r="L4" s="261" t="s">
        <v>505</v>
      </c>
      <c r="M4" s="261" t="s">
        <v>506</v>
      </c>
    </row>
    <row r="5" spans="1:13" x14ac:dyDescent="0.15">
      <c r="A5" s="1" t="s">
        <v>13</v>
      </c>
      <c r="B5" s="266">
        <v>516</v>
      </c>
      <c r="C5" s="266">
        <v>752</v>
      </c>
      <c r="D5" s="266">
        <v>287</v>
      </c>
      <c r="E5" s="266">
        <v>270</v>
      </c>
      <c r="F5" s="266">
        <v>825</v>
      </c>
      <c r="G5" s="266">
        <v>260</v>
      </c>
      <c r="H5" s="266">
        <v>514</v>
      </c>
      <c r="I5" s="266">
        <v>463</v>
      </c>
      <c r="J5" s="266">
        <v>529</v>
      </c>
      <c r="K5" s="266">
        <v>312</v>
      </c>
      <c r="L5" s="266">
        <v>106</v>
      </c>
      <c r="M5" s="266">
        <v>143</v>
      </c>
    </row>
    <row r="6" spans="1:13" x14ac:dyDescent="0.15">
      <c r="A6" s="1" t="s">
        <v>198</v>
      </c>
      <c r="B6" s="266">
        <v>505</v>
      </c>
      <c r="C6" s="266">
        <v>724</v>
      </c>
      <c r="D6" s="266">
        <v>285</v>
      </c>
      <c r="E6" s="266">
        <v>279</v>
      </c>
      <c r="F6" s="266">
        <v>815</v>
      </c>
      <c r="G6" s="266">
        <v>260</v>
      </c>
      <c r="H6" s="266">
        <v>500</v>
      </c>
      <c r="I6" s="266">
        <v>483</v>
      </c>
      <c r="J6" s="266">
        <v>548</v>
      </c>
      <c r="K6" s="266">
        <v>297</v>
      </c>
      <c r="L6" s="266">
        <v>113</v>
      </c>
      <c r="M6" s="266">
        <v>156</v>
      </c>
    </row>
    <row r="7" spans="1:13" x14ac:dyDescent="0.15">
      <c r="A7" s="1" t="s">
        <v>199</v>
      </c>
      <c r="B7" s="266">
        <v>526</v>
      </c>
      <c r="C7" s="266">
        <v>728</v>
      </c>
      <c r="D7" s="266">
        <v>282</v>
      </c>
      <c r="E7" s="266">
        <v>276</v>
      </c>
      <c r="F7" s="266">
        <v>812</v>
      </c>
      <c r="G7" s="266">
        <v>250</v>
      </c>
      <c r="H7" s="266">
        <v>464</v>
      </c>
      <c r="I7" s="266">
        <v>506</v>
      </c>
      <c r="J7" s="266">
        <v>551</v>
      </c>
      <c r="K7" s="266">
        <v>291</v>
      </c>
      <c r="L7" s="266">
        <v>113</v>
      </c>
      <c r="M7" s="266">
        <v>152</v>
      </c>
    </row>
    <row r="8" spans="1:13" x14ac:dyDescent="0.15">
      <c r="A8" s="1" t="s">
        <v>347</v>
      </c>
      <c r="B8" s="266">
        <v>544</v>
      </c>
      <c r="C8" s="266">
        <v>681</v>
      </c>
      <c r="D8" s="266">
        <v>271</v>
      </c>
      <c r="E8" s="266">
        <v>288</v>
      </c>
      <c r="F8" s="266">
        <v>804</v>
      </c>
      <c r="G8" s="266">
        <v>244</v>
      </c>
      <c r="H8" s="266">
        <v>444</v>
      </c>
      <c r="I8" s="266">
        <v>533</v>
      </c>
      <c r="J8" s="266">
        <v>546</v>
      </c>
      <c r="K8" s="266">
        <v>299</v>
      </c>
      <c r="L8" s="266">
        <v>123</v>
      </c>
      <c r="M8" s="266">
        <v>148</v>
      </c>
    </row>
    <row r="9" spans="1:13" x14ac:dyDescent="0.15">
      <c r="A9" s="1" t="s">
        <v>508</v>
      </c>
      <c r="B9" s="266">
        <v>574</v>
      </c>
      <c r="C9" s="266">
        <v>650</v>
      </c>
      <c r="D9" s="266">
        <v>276</v>
      </c>
      <c r="E9" s="266">
        <v>281</v>
      </c>
      <c r="F9" s="266">
        <v>801</v>
      </c>
      <c r="G9" s="266">
        <v>246</v>
      </c>
      <c r="H9" s="266">
        <v>427</v>
      </c>
      <c r="I9" s="266">
        <v>533</v>
      </c>
      <c r="J9" s="266">
        <v>554</v>
      </c>
      <c r="K9" s="266">
        <v>296</v>
      </c>
      <c r="L9" s="266">
        <v>126</v>
      </c>
      <c r="M9" s="266">
        <v>140</v>
      </c>
    </row>
    <row r="10" spans="1:13" x14ac:dyDescent="0.15">
      <c r="A10" s="1" t="s">
        <v>511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1"/>
      <c r="M10" s="1"/>
    </row>
    <row r="11" spans="1:13" x14ac:dyDescent="0.15">
      <c r="A11" s="1" t="s">
        <v>512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1"/>
      <c r="M11" s="1"/>
    </row>
    <row r="12" spans="1:13" x14ac:dyDescent="0.15">
      <c r="A12" s="1" t="s">
        <v>513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1"/>
      <c r="M12" s="1"/>
    </row>
    <row r="13" spans="1:13" x14ac:dyDescent="0.15">
      <c r="A13" s="1" t="s">
        <v>514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1"/>
      <c r="M13" s="1"/>
    </row>
    <row r="14" spans="1:13" x14ac:dyDescent="0.15">
      <c r="A14" s="1" t="s">
        <v>515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1"/>
      <c r="M14" s="1"/>
    </row>
  </sheetData>
  <mergeCells count="7">
    <mergeCell ref="L3:M3"/>
    <mergeCell ref="A1:C1"/>
    <mergeCell ref="B3:C3"/>
    <mergeCell ref="D3:E3"/>
    <mergeCell ref="F3:G3"/>
    <mergeCell ref="H3:I3"/>
    <mergeCell ref="J3:K3"/>
  </mergeCells>
  <phoneticPr fontId="1"/>
  <hyperlinks>
    <hyperlink ref="A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scale="70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FF00"/>
  </sheetPr>
  <dimension ref="A1:W17"/>
  <sheetViews>
    <sheetView showOutlineSymbols="0" showWhiteSpace="0" view="pageBreakPreview" zoomScaleNormal="100" zoomScaleSheetLayoutView="100" workbookViewId="0">
      <selection sqref="A1:C1"/>
    </sheetView>
  </sheetViews>
  <sheetFormatPr defaultRowHeight="13.5" x14ac:dyDescent="0.15"/>
  <cols>
    <col min="1" max="1" width="5.25" style="4" customWidth="1"/>
    <col min="2" max="11" width="7.375" style="260" customWidth="1"/>
    <col min="12" max="23" width="7.375" customWidth="1"/>
  </cols>
  <sheetData>
    <row r="1" spans="1:23" ht="28.5" customHeight="1" thickBot="1" x14ac:dyDescent="0.2">
      <c r="A1" s="372" t="s">
        <v>281</v>
      </c>
      <c r="B1" s="373"/>
      <c r="C1" s="374"/>
    </row>
    <row r="3" spans="1:23" ht="25.5" customHeight="1" x14ac:dyDescent="0.15">
      <c r="A3" s="267"/>
      <c r="B3" s="375" t="s">
        <v>516</v>
      </c>
      <c r="C3" s="376"/>
      <c r="D3" s="375" t="s">
        <v>517</v>
      </c>
      <c r="E3" s="376"/>
      <c r="F3" s="375" t="s">
        <v>518</v>
      </c>
      <c r="G3" s="376"/>
      <c r="H3" s="375" t="s">
        <v>519</v>
      </c>
      <c r="I3" s="376"/>
      <c r="J3" s="375" t="s">
        <v>520</v>
      </c>
      <c r="K3" s="376"/>
      <c r="L3" s="375" t="s">
        <v>521</v>
      </c>
      <c r="M3" s="376"/>
      <c r="N3" s="375" t="s">
        <v>522</v>
      </c>
      <c r="O3" s="376"/>
      <c r="P3" s="375" t="s">
        <v>523</v>
      </c>
      <c r="Q3" s="376"/>
      <c r="R3" s="375" t="s">
        <v>524</v>
      </c>
      <c r="S3" s="376"/>
      <c r="T3" s="375" t="s">
        <v>525</v>
      </c>
      <c r="U3" s="376"/>
      <c r="V3" s="375" t="s">
        <v>526</v>
      </c>
      <c r="W3" s="376"/>
    </row>
    <row r="4" spans="1:23" x14ac:dyDescent="0.15">
      <c r="A4"/>
      <c r="B4" s="261" t="s">
        <v>505</v>
      </c>
      <c r="C4" s="261" t="s">
        <v>506</v>
      </c>
      <c r="D4" s="261" t="s">
        <v>505</v>
      </c>
      <c r="E4" s="261" t="s">
        <v>506</v>
      </c>
      <c r="F4" s="261" t="s">
        <v>505</v>
      </c>
      <c r="G4" s="261" t="s">
        <v>506</v>
      </c>
      <c r="H4" s="261" t="s">
        <v>505</v>
      </c>
      <c r="I4" s="261" t="s">
        <v>506</v>
      </c>
      <c r="J4" s="261" t="s">
        <v>505</v>
      </c>
      <c r="K4" s="261" t="s">
        <v>506</v>
      </c>
      <c r="L4" s="261" t="s">
        <v>505</v>
      </c>
      <c r="M4" s="261" t="s">
        <v>506</v>
      </c>
      <c r="N4" s="261" t="s">
        <v>505</v>
      </c>
      <c r="O4" s="261" t="s">
        <v>506</v>
      </c>
      <c r="P4" s="261" t="s">
        <v>505</v>
      </c>
      <c r="Q4" s="261" t="s">
        <v>506</v>
      </c>
      <c r="R4" s="261" t="s">
        <v>505</v>
      </c>
      <c r="S4" s="261" t="s">
        <v>506</v>
      </c>
      <c r="T4" s="261" t="s">
        <v>505</v>
      </c>
      <c r="U4" s="261" t="s">
        <v>506</v>
      </c>
      <c r="V4" s="261" t="s">
        <v>505</v>
      </c>
      <c r="W4" s="261" t="s">
        <v>506</v>
      </c>
    </row>
    <row r="5" spans="1:23" x14ac:dyDescent="0.15">
      <c r="A5" s="1" t="s">
        <v>13</v>
      </c>
      <c r="B5" s="266">
        <v>4</v>
      </c>
      <c r="C5" s="266">
        <v>9</v>
      </c>
      <c r="D5" s="266">
        <v>13</v>
      </c>
      <c r="E5" s="266">
        <v>9</v>
      </c>
      <c r="F5" s="266">
        <v>87</v>
      </c>
      <c r="G5" s="266">
        <v>26</v>
      </c>
      <c r="H5" s="266">
        <v>19</v>
      </c>
      <c r="I5" s="266">
        <v>9</v>
      </c>
      <c r="J5" s="266">
        <v>1</v>
      </c>
      <c r="K5" s="266">
        <v>37</v>
      </c>
      <c r="L5" s="266">
        <v>51</v>
      </c>
      <c r="M5" s="266">
        <v>33</v>
      </c>
      <c r="N5" s="266">
        <v>0</v>
      </c>
      <c r="O5" s="266">
        <v>0</v>
      </c>
      <c r="P5" s="266">
        <v>15</v>
      </c>
      <c r="Q5" s="266">
        <v>2</v>
      </c>
      <c r="R5" s="266">
        <v>89</v>
      </c>
      <c r="S5" s="266">
        <v>44</v>
      </c>
      <c r="T5" s="266">
        <v>21</v>
      </c>
      <c r="U5" s="266">
        <v>9</v>
      </c>
      <c r="V5" s="266">
        <v>10</v>
      </c>
      <c r="W5" s="266">
        <v>15</v>
      </c>
    </row>
    <row r="6" spans="1:23" x14ac:dyDescent="0.15">
      <c r="A6" s="1" t="s">
        <v>198</v>
      </c>
      <c r="B6" s="266">
        <v>6</v>
      </c>
      <c r="C6" s="266">
        <v>7</v>
      </c>
      <c r="D6" s="266">
        <v>13</v>
      </c>
      <c r="E6" s="266">
        <v>5</v>
      </c>
      <c r="F6" s="266">
        <v>91</v>
      </c>
      <c r="G6" s="266">
        <v>31</v>
      </c>
      <c r="H6" s="266">
        <v>20</v>
      </c>
      <c r="I6" s="266">
        <v>6</v>
      </c>
      <c r="J6" s="266">
        <v>1</v>
      </c>
      <c r="K6" s="266">
        <v>39</v>
      </c>
      <c r="L6" s="266">
        <v>45</v>
      </c>
      <c r="M6" s="266">
        <v>29</v>
      </c>
      <c r="N6" s="266">
        <v>2</v>
      </c>
      <c r="O6" s="266">
        <v>1</v>
      </c>
      <c r="P6" s="266">
        <v>14</v>
      </c>
      <c r="Q6" s="266">
        <v>3</v>
      </c>
      <c r="R6" s="266">
        <v>83</v>
      </c>
      <c r="S6" s="266">
        <v>47</v>
      </c>
      <c r="T6" s="266">
        <v>17</v>
      </c>
      <c r="U6" s="266">
        <v>7</v>
      </c>
      <c r="V6" s="266">
        <v>13</v>
      </c>
      <c r="W6" s="266">
        <v>14</v>
      </c>
    </row>
    <row r="7" spans="1:23" x14ac:dyDescent="0.15">
      <c r="A7" s="1" t="s">
        <v>199</v>
      </c>
      <c r="B7" s="266">
        <v>8</v>
      </c>
      <c r="C7" s="266">
        <v>9</v>
      </c>
      <c r="D7" s="266">
        <v>12</v>
      </c>
      <c r="E7" s="266">
        <v>8</v>
      </c>
      <c r="F7" s="266">
        <v>95</v>
      </c>
      <c r="G7" s="266">
        <v>24</v>
      </c>
      <c r="H7" s="266">
        <v>23</v>
      </c>
      <c r="I7" s="266">
        <v>7</v>
      </c>
      <c r="J7" s="266">
        <v>0</v>
      </c>
      <c r="K7" s="266">
        <v>31</v>
      </c>
      <c r="L7" s="266">
        <v>59</v>
      </c>
      <c r="M7" s="266">
        <v>28</v>
      </c>
      <c r="N7" s="266">
        <v>4</v>
      </c>
      <c r="O7" s="266">
        <v>1</v>
      </c>
      <c r="P7" s="266">
        <v>13</v>
      </c>
      <c r="Q7" s="266">
        <v>3</v>
      </c>
      <c r="R7" s="266">
        <v>84</v>
      </c>
      <c r="S7" s="266">
        <v>44</v>
      </c>
      <c r="T7" s="266">
        <v>15</v>
      </c>
      <c r="U7" s="266">
        <v>7</v>
      </c>
      <c r="V7" s="266">
        <v>14</v>
      </c>
      <c r="W7" s="266">
        <v>14</v>
      </c>
    </row>
    <row r="8" spans="1:23" x14ac:dyDescent="0.15">
      <c r="A8" s="1" t="s">
        <v>347</v>
      </c>
      <c r="B8" s="266">
        <v>8</v>
      </c>
      <c r="C8" s="266">
        <v>10</v>
      </c>
      <c r="D8" s="266">
        <v>6</v>
      </c>
      <c r="E8" s="266">
        <v>7</v>
      </c>
      <c r="F8" s="266">
        <v>95</v>
      </c>
      <c r="G8" s="266">
        <v>31</v>
      </c>
      <c r="H8" s="266">
        <v>22</v>
      </c>
      <c r="I8" s="266">
        <v>11</v>
      </c>
      <c r="J8" s="266">
        <v>0</v>
      </c>
      <c r="K8" s="266">
        <v>25</v>
      </c>
      <c r="L8" s="266">
        <v>80</v>
      </c>
      <c r="M8" s="266">
        <v>27</v>
      </c>
      <c r="N8" s="266">
        <v>3</v>
      </c>
      <c r="O8" s="266">
        <v>2</v>
      </c>
      <c r="P8" s="266">
        <v>16</v>
      </c>
      <c r="Q8" s="266">
        <v>3</v>
      </c>
      <c r="R8" s="266">
        <v>83</v>
      </c>
      <c r="S8" s="266">
        <v>40</v>
      </c>
      <c r="T8" s="266">
        <v>11</v>
      </c>
      <c r="U8" s="266">
        <v>9</v>
      </c>
      <c r="V8" s="266">
        <v>15</v>
      </c>
      <c r="W8" s="266">
        <v>12</v>
      </c>
    </row>
    <row r="9" spans="1:23" x14ac:dyDescent="0.15">
      <c r="A9" s="1" t="s">
        <v>508</v>
      </c>
      <c r="B9" s="266">
        <v>11</v>
      </c>
      <c r="C9" s="266">
        <v>6</v>
      </c>
      <c r="D9" s="266">
        <v>0</v>
      </c>
      <c r="E9" s="266">
        <v>1</v>
      </c>
      <c r="F9" s="266">
        <v>101</v>
      </c>
      <c r="G9" s="266">
        <v>34</v>
      </c>
      <c r="H9" s="266">
        <v>16</v>
      </c>
      <c r="I9" s="266">
        <v>8</v>
      </c>
      <c r="J9" s="266">
        <v>0</v>
      </c>
      <c r="K9" s="266">
        <v>24</v>
      </c>
      <c r="L9" s="266">
        <v>84</v>
      </c>
      <c r="M9" s="266">
        <v>31</v>
      </c>
      <c r="N9" s="266">
        <v>4</v>
      </c>
      <c r="O9" s="266">
        <v>3</v>
      </c>
      <c r="P9" s="266">
        <v>17</v>
      </c>
      <c r="Q9" s="266">
        <v>4</v>
      </c>
      <c r="R9" s="266">
        <v>83</v>
      </c>
      <c r="S9" s="266">
        <v>41</v>
      </c>
      <c r="T9" s="266">
        <v>6</v>
      </c>
      <c r="U9" s="266">
        <v>11</v>
      </c>
      <c r="V9" s="266">
        <v>13</v>
      </c>
      <c r="W9" s="266">
        <v>12</v>
      </c>
    </row>
    <row r="10" spans="1:23" x14ac:dyDescent="0.15">
      <c r="A10" s="1" t="s">
        <v>511</v>
      </c>
      <c r="B10" s="316"/>
      <c r="C10" s="317"/>
      <c r="D10" s="317"/>
      <c r="E10" s="317"/>
      <c r="F10" s="317"/>
      <c r="G10" s="317"/>
      <c r="H10" s="317"/>
      <c r="I10" s="317"/>
      <c r="J10" s="3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1" t="s">
        <v>512</v>
      </c>
      <c r="B11" s="316"/>
      <c r="C11" s="317"/>
      <c r="D11" s="317"/>
      <c r="E11" s="317"/>
      <c r="F11" s="317"/>
      <c r="G11" s="317"/>
      <c r="H11" s="317"/>
      <c r="I11" s="317"/>
      <c r="J11" s="3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1" t="s">
        <v>513</v>
      </c>
      <c r="B12" s="316"/>
      <c r="C12" s="317"/>
      <c r="D12" s="317"/>
      <c r="E12" s="317"/>
      <c r="F12" s="317"/>
      <c r="G12" s="317"/>
      <c r="H12" s="317"/>
      <c r="I12" s="317"/>
      <c r="J12" s="3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1" t="s">
        <v>514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15">
      <c r="A14" s="1" t="s">
        <v>515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15">
      <c r="A15" s="268"/>
    </row>
    <row r="16" spans="1:23" x14ac:dyDescent="0.15">
      <c r="A16" s="268"/>
    </row>
    <row r="17" spans="1:1" x14ac:dyDescent="0.15">
      <c r="A17" s="268"/>
    </row>
  </sheetData>
  <mergeCells count="12">
    <mergeCell ref="V3:W3"/>
    <mergeCell ref="A1:C1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honeticPr fontId="1"/>
  <hyperlinks>
    <hyperlink ref="A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50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A1:Q99"/>
  <sheetViews>
    <sheetView showOutlineSymbols="0" showWhiteSpace="0" topLeftCell="A4" workbookViewId="0">
      <pane xSplit="3" ySplit="8" topLeftCell="L12" activePane="bottomRight" state="frozen"/>
      <selection activeCell="K1" sqref="K1"/>
      <selection pane="topRight" activeCell="K1" sqref="K1"/>
      <selection pane="bottomLeft" activeCell="K1" sqref="K1"/>
      <selection pane="bottomRight" activeCell="A8" sqref="A8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7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7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  <c r="M5"/>
    </row>
    <row r="6" spans="1:17" x14ac:dyDescent="0.15">
      <c r="C6" s="27" t="s">
        <v>4</v>
      </c>
      <c r="D6" s="56">
        <f>INDEX(D12:D97,MATCH(C6,C12:C97,0),0)</f>
        <v>2777</v>
      </c>
      <c r="E6" s="57">
        <f>INDEX(E12:E97,MATCH(C6,C12:C97,0),0)</f>
        <v>2200</v>
      </c>
      <c r="F6" s="57">
        <f>SUM(D6:E6)</f>
        <v>4977</v>
      </c>
      <c r="G6" s="58">
        <f>_xlfn.RANK.EQ(F6,$F$12:$F$97,0)</f>
        <v>38</v>
      </c>
      <c r="H6" s="59">
        <f>E6/F6</f>
        <v>0.4420333534257585</v>
      </c>
      <c r="I6" s="60">
        <f>_xlfn.RANK.EQ(H6,$H$12:$H$97,0)</f>
        <v>21</v>
      </c>
      <c r="M6"/>
    </row>
    <row r="7" spans="1:17" x14ac:dyDescent="0.15">
      <c r="C7" s="28" t="s">
        <v>21</v>
      </c>
      <c r="D7" s="94">
        <f>ROUND(SUMIF($B$12:$B$97,"G",D12:D97)/(COUNTIFS(B12:B97,"G",D12:D97,"&lt;&gt;")),1)</f>
        <v>3836.6</v>
      </c>
      <c r="E7" s="95">
        <f>ROUND(SUMIF($B$12:$B$97,"G",E12:E97)/(COUNTIFS(B12:B97,"G",D12:D97,"&lt;&gt;")),1)</f>
        <v>2474.8000000000002</v>
      </c>
      <c r="F7" s="95">
        <f>ROUND(SUM(D7:E7),1)</f>
        <v>6311.4</v>
      </c>
      <c r="G7" s="30"/>
      <c r="H7" s="31">
        <f>E7/F7</f>
        <v>0.39211585385176034</v>
      </c>
      <c r="I7" s="32"/>
    </row>
    <row r="8" spans="1:17" ht="14.25" thickBot="1" x14ac:dyDescent="0.2">
      <c r="C8" s="33" t="s">
        <v>22</v>
      </c>
      <c r="D8" s="97">
        <f>ROUND(AVERAGE(D12:D97),1)</f>
        <v>3363.7</v>
      </c>
      <c r="E8" s="98">
        <f>ROUND(AVERAGE(E12:E97),1)</f>
        <v>1970.4</v>
      </c>
      <c r="F8" s="98">
        <f>ROUND(SUM(D8:E8),1)</f>
        <v>5334.1</v>
      </c>
      <c r="G8" s="36"/>
      <c r="H8" s="37">
        <f>E8/F8</f>
        <v>0.36939689919574059</v>
      </c>
      <c r="I8" s="38"/>
      <c r="K8"/>
      <c r="N8" s="26"/>
      <c r="O8" s="26"/>
      <c r="P8" s="26"/>
      <c r="Q8" s="26"/>
    </row>
    <row r="9" spans="1:17" ht="21" customHeight="1" thickBot="1" x14ac:dyDescent="0.2">
      <c r="D9" s="64"/>
    </row>
    <row r="10" spans="1:17" ht="21" customHeight="1" x14ac:dyDescent="0.15">
      <c r="D10" s="377" t="str" cm="1">
        <f t="array" aca="1" ref="D10" ca="1">RIGHT(CELL("filename",A1),4)&amp;"年度（基準日：５月１日）"</f>
        <v>2019年度（基準日：５月１日）</v>
      </c>
      <c r="E10" s="378"/>
      <c r="F10" s="378"/>
      <c r="G10" s="378"/>
      <c r="H10" s="378"/>
      <c r="I10" s="379"/>
    </row>
    <row r="11" spans="1:17" ht="27" x14ac:dyDescent="0.15">
      <c r="A11" s="17" t="s">
        <v>23</v>
      </c>
      <c r="B11" s="39" t="s">
        <v>24</v>
      </c>
      <c r="C11" s="17" t="s">
        <v>16</v>
      </c>
      <c r="D11" s="65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66" t="s">
        <v>20</v>
      </c>
    </row>
    <row r="12" spans="1:17" x14ac:dyDescent="0.15">
      <c r="A12" s="1" t="s">
        <v>25</v>
      </c>
      <c r="B12" s="1" t="s">
        <v>337</v>
      </c>
      <c r="C12" s="1" t="s">
        <v>26</v>
      </c>
      <c r="D12" s="29">
        <v>8044</v>
      </c>
      <c r="E12" s="2">
        <v>3267</v>
      </c>
      <c r="F12" s="45">
        <f t="shared" ref="F12:F42" si="0">SUM(D12:E12)</f>
        <v>11311</v>
      </c>
      <c r="G12" s="46">
        <f t="shared" ref="G12:G42" si="1">_xlfn.RANK.EQ(F12,$F$12:$F$97,0)</f>
        <v>6</v>
      </c>
      <c r="H12" s="47">
        <f t="shared" ref="H12:H42" si="2">E12/F12</f>
        <v>0.28883387852532932</v>
      </c>
      <c r="I12" s="67">
        <f t="shared" ref="I12:I42" si="3">_xlfn.RANK.EQ(H12,$H$12:$H$97,0)</f>
        <v>67</v>
      </c>
    </row>
    <row r="13" spans="1:17" x14ac:dyDescent="0.15">
      <c r="A13" s="1" t="s">
        <v>27</v>
      </c>
      <c r="B13" s="1" t="s">
        <v>341</v>
      </c>
      <c r="C13" s="1" t="s">
        <v>28</v>
      </c>
      <c r="D13" s="29">
        <v>2384</v>
      </c>
      <c r="E13" s="2">
        <v>2671</v>
      </c>
      <c r="F13" s="45">
        <f t="shared" si="0"/>
        <v>5055</v>
      </c>
      <c r="G13" s="46">
        <f t="shared" si="1"/>
        <v>37</v>
      </c>
      <c r="H13" s="47">
        <f t="shared" si="2"/>
        <v>0.52838773491592483</v>
      </c>
      <c r="I13" s="67">
        <f t="shared" si="3"/>
        <v>16</v>
      </c>
    </row>
    <row r="14" spans="1:17" x14ac:dyDescent="0.15">
      <c r="A14" s="1" t="s">
        <v>29</v>
      </c>
      <c r="B14" s="1" t="s">
        <v>338</v>
      </c>
      <c r="C14" s="1" t="s">
        <v>30</v>
      </c>
      <c r="D14" s="29">
        <v>2412</v>
      </c>
      <c r="E14" s="2">
        <v>387</v>
      </c>
      <c r="F14" s="45">
        <f t="shared" si="0"/>
        <v>2799</v>
      </c>
      <c r="G14" s="46">
        <f t="shared" si="1"/>
        <v>59</v>
      </c>
      <c r="H14" s="47">
        <f t="shared" si="2"/>
        <v>0.13826366559485531</v>
      </c>
      <c r="I14" s="67">
        <f t="shared" si="3"/>
        <v>77</v>
      </c>
    </row>
    <row r="15" spans="1:17" x14ac:dyDescent="0.15">
      <c r="A15" s="1" t="s">
        <v>31</v>
      </c>
      <c r="B15" s="1" t="s">
        <v>339</v>
      </c>
      <c r="C15" s="1" t="s">
        <v>32</v>
      </c>
      <c r="D15" s="29">
        <v>1346</v>
      </c>
      <c r="E15" s="2">
        <v>916</v>
      </c>
      <c r="F15" s="45">
        <f t="shared" si="0"/>
        <v>2262</v>
      </c>
      <c r="G15" s="46">
        <f t="shared" si="1"/>
        <v>62</v>
      </c>
      <c r="H15" s="47">
        <f t="shared" si="2"/>
        <v>0.40495137046861185</v>
      </c>
      <c r="I15" s="67">
        <f t="shared" si="3"/>
        <v>31</v>
      </c>
    </row>
    <row r="16" spans="1:17" x14ac:dyDescent="0.15">
      <c r="A16" s="1" t="s">
        <v>33</v>
      </c>
      <c r="B16" s="1" t="s">
        <v>338</v>
      </c>
      <c r="C16" s="1" t="s">
        <v>34</v>
      </c>
      <c r="D16" s="29">
        <v>444</v>
      </c>
      <c r="E16" s="2">
        <v>731</v>
      </c>
      <c r="F16" s="45">
        <f t="shared" si="0"/>
        <v>1175</v>
      </c>
      <c r="G16" s="46">
        <f t="shared" si="1"/>
        <v>71</v>
      </c>
      <c r="H16" s="47">
        <f t="shared" si="2"/>
        <v>0.62212765957446814</v>
      </c>
      <c r="I16" s="67">
        <f t="shared" si="3"/>
        <v>6</v>
      </c>
    </row>
    <row r="17" spans="1:9" x14ac:dyDescent="0.15">
      <c r="A17" s="1" t="s">
        <v>35</v>
      </c>
      <c r="B17" s="1" t="s">
        <v>338</v>
      </c>
      <c r="C17" s="1" t="s">
        <v>36</v>
      </c>
      <c r="D17" s="29">
        <v>1540</v>
      </c>
      <c r="E17" s="2">
        <v>229</v>
      </c>
      <c r="F17" s="45">
        <f t="shared" si="0"/>
        <v>1769</v>
      </c>
      <c r="G17" s="46">
        <f t="shared" si="1"/>
        <v>67</v>
      </c>
      <c r="H17" s="47">
        <f t="shared" si="2"/>
        <v>0.12945166760881854</v>
      </c>
      <c r="I17" s="67">
        <f t="shared" si="3"/>
        <v>79</v>
      </c>
    </row>
    <row r="18" spans="1:9" x14ac:dyDescent="0.15">
      <c r="A18" s="1" t="s">
        <v>37</v>
      </c>
      <c r="B18" s="1" t="s">
        <v>340</v>
      </c>
      <c r="C18" s="1" t="s">
        <v>38</v>
      </c>
      <c r="D18" s="29">
        <v>480</v>
      </c>
      <c r="E18" s="2">
        <v>496</v>
      </c>
      <c r="F18" s="45">
        <f t="shared" si="0"/>
        <v>976</v>
      </c>
      <c r="G18" s="46">
        <f t="shared" si="1"/>
        <v>75</v>
      </c>
      <c r="H18" s="47">
        <f t="shared" si="2"/>
        <v>0.50819672131147542</v>
      </c>
      <c r="I18" s="67">
        <f t="shared" si="3"/>
        <v>19</v>
      </c>
    </row>
    <row r="19" spans="1:9" x14ac:dyDescent="0.15">
      <c r="A19" s="1" t="s">
        <v>39</v>
      </c>
      <c r="B19" s="1" t="s">
        <v>40</v>
      </c>
      <c r="C19" s="1" t="s">
        <v>41</v>
      </c>
      <c r="D19" s="29">
        <v>3388</v>
      </c>
      <c r="E19" s="2">
        <v>2510</v>
      </c>
      <c r="F19" s="45">
        <f t="shared" si="0"/>
        <v>5898</v>
      </c>
      <c r="G19" s="46">
        <f t="shared" si="1"/>
        <v>30</v>
      </c>
      <c r="H19" s="47">
        <f t="shared" si="2"/>
        <v>0.42556798914886401</v>
      </c>
      <c r="I19" s="67">
        <f t="shared" si="3"/>
        <v>25</v>
      </c>
    </row>
    <row r="20" spans="1:9" x14ac:dyDescent="0.15">
      <c r="A20" s="1" t="s">
        <v>42</v>
      </c>
      <c r="B20" s="1" t="s">
        <v>343</v>
      </c>
      <c r="C20" s="1" t="s">
        <v>43</v>
      </c>
      <c r="D20" s="29">
        <v>2788</v>
      </c>
      <c r="E20" s="2">
        <v>1807</v>
      </c>
      <c r="F20" s="45">
        <f t="shared" si="0"/>
        <v>4595</v>
      </c>
      <c r="G20" s="46">
        <f t="shared" si="1"/>
        <v>42</v>
      </c>
      <c r="H20" s="47">
        <f t="shared" si="2"/>
        <v>0.39325353645266592</v>
      </c>
      <c r="I20" s="67">
        <f t="shared" si="3"/>
        <v>44</v>
      </c>
    </row>
    <row r="21" spans="1:9" x14ac:dyDescent="0.15">
      <c r="A21" s="1" t="s">
        <v>44</v>
      </c>
      <c r="B21" s="1" t="s">
        <v>337</v>
      </c>
      <c r="C21" s="1" t="s">
        <v>45</v>
      </c>
      <c r="D21" s="29">
        <v>7939</v>
      </c>
      <c r="E21" s="2">
        <v>2875</v>
      </c>
      <c r="F21" s="45">
        <f t="shared" si="0"/>
        <v>10814</v>
      </c>
      <c r="G21" s="46">
        <f t="shared" si="1"/>
        <v>7</v>
      </c>
      <c r="H21" s="47">
        <f t="shared" si="2"/>
        <v>0.26585907157388572</v>
      </c>
      <c r="I21" s="67">
        <f t="shared" si="3"/>
        <v>71</v>
      </c>
    </row>
    <row r="22" spans="1:9" x14ac:dyDescent="0.15">
      <c r="A22" s="1" t="s">
        <v>46</v>
      </c>
      <c r="B22" s="1" t="s">
        <v>341</v>
      </c>
      <c r="C22" s="1" t="s">
        <v>47</v>
      </c>
      <c r="D22" s="29">
        <v>596</v>
      </c>
      <c r="E22" s="2">
        <v>875</v>
      </c>
      <c r="F22" s="45">
        <f t="shared" si="0"/>
        <v>1471</v>
      </c>
      <c r="G22" s="46">
        <f t="shared" si="1"/>
        <v>69</v>
      </c>
      <c r="H22" s="47">
        <f t="shared" si="2"/>
        <v>0.5948334466349422</v>
      </c>
      <c r="I22" s="67">
        <f t="shared" si="3"/>
        <v>7</v>
      </c>
    </row>
    <row r="23" spans="1:9" x14ac:dyDescent="0.15">
      <c r="A23" s="1" t="s">
        <v>48</v>
      </c>
      <c r="B23" s="1" t="s">
        <v>40</v>
      </c>
      <c r="C23" s="1" t="s">
        <v>49</v>
      </c>
      <c r="D23" s="29">
        <v>2731</v>
      </c>
      <c r="E23" s="2">
        <v>1669</v>
      </c>
      <c r="F23" s="45">
        <f t="shared" si="0"/>
        <v>4400</v>
      </c>
      <c r="G23" s="46">
        <f t="shared" si="1"/>
        <v>44</v>
      </c>
      <c r="H23" s="47">
        <f t="shared" si="2"/>
        <v>0.37931818181818183</v>
      </c>
      <c r="I23" s="67">
        <f t="shared" si="3"/>
        <v>49</v>
      </c>
    </row>
    <row r="24" spans="1:9" x14ac:dyDescent="0.15">
      <c r="A24" s="1" t="s">
        <v>50</v>
      </c>
      <c r="B24" s="1" t="s">
        <v>40</v>
      </c>
      <c r="C24" s="1" t="s">
        <v>51</v>
      </c>
      <c r="D24" s="29">
        <v>4806</v>
      </c>
      <c r="E24" s="2">
        <v>2695</v>
      </c>
      <c r="F24" s="45">
        <f t="shared" si="0"/>
        <v>7501</v>
      </c>
      <c r="G24" s="46">
        <f t="shared" si="1"/>
        <v>23</v>
      </c>
      <c r="H24" s="47">
        <f t="shared" si="2"/>
        <v>0.35928542860951873</v>
      </c>
      <c r="I24" s="67">
        <f t="shared" si="3"/>
        <v>54</v>
      </c>
    </row>
    <row r="25" spans="1:9" x14ac:dyDescent="0.15">
      <c r="A25" s="1" t="s">
        <v>52</v>
      </c>
      <c r="B25" s="1" t="s">
        <v>339</v>
      </c>
      <c r="C25" s="1" t="s">
        <v>53</v>
      </c>
      <c r="D25" s="29">
        <v>2360</v>
      </c>
      <c r="E25" s="2">
        <v>1787</v>
      </c>
      <c r="F25" s="45">
        <f t="shared" si="0"/>
        <v>4147</v>
      </c>
      <c r="G25" s="46">
        <f t="shared" si="1"/>
        <v>46</v>
      </c>
      <c r="H25" s="47">
        <f t="shared" si="2"/>
        <v>0.43091391367253434</v>
      </c>
      <c r="I25" s="67">
        <f t="shared" si="3"/>
        <v>24</v>
      </c>
    </row>
    <row r="26" spans="1:9" x14ac:dyDescent="0.15">
      <c r="A26" s="1" t="s">
        <v>54</v>
      </c>
      <c r="B26" s="1" t="s">
        <v>343</v>
      </c>
      <c r="C26" s="1" t="s">
        <v>55</v>
      </c>
      <c r="D26" s="29">
        <v>4221</v>
      </c>
      <c r="E26" s="2">
        <v>2597</v>
      </c>
      <c r="F26" s="45">
        <f t="shared" si="0"/>
        <v>6818</v>
      </c>
      <c r="G26" s="46">
        <f t="shared" si="1"/>
        <v>27</v>
      </c>
      <c r="H26" s="47">
        <f t="shared" si="2"/>
        <v>0.3809034907597536</v>
      </c>
      <c r="I26" s="67">
        <f t="shared" si="3"/>
        <v>48</v>
      </c>
    </row>
    <row r="27" spans="1:9" x14ac:dyDescent="0.15">
      <c r="A27" s="1" t="s">
        <v>56</v>
      </c>
      <c r="B27" s="1" t="s">
        <v>337</v>
      </c>
      <c r="C27" s="1" t="s">
        <v>57</v>
      </c>
      <c r="D27" s="29">
        <v>5926</v>
      </c>
      <c r="E27" s="2">
        <v>3914</v>
      </c>
      <c r="F27" s="45">
        <f t="shared" si="0"/>
        <v>9840</v>
      </c>
      <c r="G27" s="46">
        <f t="shared" si="1"/>
        <v>12</v>
      </c>
      <c r="H27" s="47">
        <f t="shared" si="2"/>
        <v>0.39776422764227642</v>
      </c>
      <c r="I27" s="67">
        <f t="shared" si="3"/>
        <v>35</v>
      </c>
    </row>
    <row r="28" spans="1:9" x14ac:dyDescent="0.15">
      <c r="A28" s="1" t="s">
        <v>58</v>
      </c>
      <c r="B28" s="1" t="s">
        <v>339</v>
      </c>
      <c r="C28" s="1" t="s">
        <v>59</v>
      </c>
      <c r="D28" s="29">
        <v>228</v>
      </c>
      <c r="E28" s="2">
        <v>93</v>
      </c>
      <c r="F28" s="45">
        <f t="shared" si="0"/>
        <v>321</v>
      </c>
      <c r="G28" s="46">
        <f t="shared" si="1"/>
        <v>82</v>
      </c>
      <c r="H28" s="47">
        <f t="shared" si="2"/>
        <v>0.28971962616822428</v>
      </c>
      <c r="I28" s="67">
        <f t="shared" si="3"/>
        <v>66</v>
      </c>
    </row>
    <row r="29" spans="1:9" x14ac:dyDescent="0.15">
      <c r="A29" s="1" t="s">
        <v>60</v>
      </c>
      <c r="B29" s="1" t="s">
        <v>343</v>
      </c>
      <c r="C29" s="1" t="s">
        <v>61</v>
      </c>
      <c r="D29" s="29">
        <v>2452</v>
      </c>
      <c r="E29" s="2">
        <v>1601</v>
      </c>
      <c r="F29" s="45">
        <f t="shared" si="0"/>
        <v>4053</v>
      </c>
      <c r="G29" s="46">
        <f t="shared" si="1"/>
        <v>49</v>
      </c>
      <c r="H29" s="47">
        <f t="shared" si="2"/>
        <v>0.39501603750308412</v>
      </c>
      <c r="I29" s="67">
        <f t="shared" si="3"/>
        <v>39</v>
      </c>
    </row>
    <row r="30" spans="1:9" x14ac:dyDescent="0.15">
      <c r="A30" s="1" t="s">
        <v>62</v>
      </c>
      <c r="B30" s="1" t="s">
        <v>40</v>
      </c>
      <c r="C30" s="1" t="s">
        <v>63</v>
      </c>
      <c r="D30" s="29">
        <v>3024</v>
      </c>
      <c r="E30" s="2">
        <v>2087</v>
      </c>
      <c r="F30" s="45">
        <f t="shared" si="0"/>
        <v>5111</v>
      </c>
      <c r="G30" s="46">
        <f t="shared" si="1"/>
        <v>36</v>
      </c>
      <c r="H30" s="47">
        <f t="shared" si="2"/>
        <v>0.40833496380356094</v>
      </c>
      <c r="I30" s="67">
        <f t="shared" si="3"/>
        <v>29</v>
      </c>
    </row>
    <row r="31" spans="1:9" x14ac:dyDescent="0.15">
      <c r="A31" s="1" t="s">
        <v>64</v>
      </c>
      <c r="B31" s="1" t="s">
        <v>343</v>
      </c>
      <c r="C31" s="1" t="s">
        <v>65</v>
      </c>
      <c r="D31" s="29">
        <v>4459</v>
      </c>
      <c r="E31" s="2">
        <v>2400</v>
      </c>
      <c r="F31" s="45">
        <f t="shared" si="0"/>
        <v>6859</v>
      </c>
      <c r="G31" s="46">
        <f t="shared" si="1"/>
        <v>26</v>
      </c>
      <c r="H31" s="47">
        <f t="shared" si="2"/>
        <v>0.34990523399912521</v>
      </c>
      <c r="I31" s="67">
        <f t="shared" si="3"/>
        <v>56</v>
      </c>
    </row>
    <row r="32" spans="1:9" x14ac:dyDescent="0.15">
      <c r="A32" s="1" t="s">
        <v>66</v>
      </c>
      <c r="B32" s="1" t="s">
        <v>337</v>
      </c>
      <c r="C32" s="1" t="s">
        <v>67</v>
      </c>
      <c r="D32" s="29">
        <v>6355</v>
      </c>
      <c r="E32" s="2">
        <v>4192</v>
      </c>
      <c r="F32" s="45">
        <f t="shared" si="0"/>
        <v>10547</v>
      </c>
      <c r="G32" s="46">
        <f t="shared" si="1"/>
        <v>9</v>
      </c>
      <c r="H32" s="47">
        <f t="shared" si="2"/>
        <v>0.39745899307860055</v>
      </c>
      <c r="I32" s="67">
        <f t="shared" si="3"/>
        <v>36</v>
      </c>
    </row>
    <row r="33" spans="1:9" x14ac:dyDescent="0.15">
      <c r="A33" s="1" t="s">
        <v>68</v>
      </c>
      <c r="B33" s="1" t="s">
        <v>337</v>
      </c>
      <c r="C33" s="1" t="s">
        <v>69</v>
      </c>
      <c r="D33" s="29">
        <v>11351</v>
      </c>
      <c r="E33" s="2">
        <v>2707</v>
      </c>
      <c r="F33" s="45">
        <f t="shared" si="0"/>
        <v>14058</v>
      </c>
      <c r="G33" s="46">
        <f t="shared" si="1"/>
        <v>2</v>
      </c>
      <c r="H33" s="47">
        <f t="shared" si="2"/>
        <v>0.1925593967847489</v>
      </c>
      <c r="I33" s="67">
        <f t="shared" si="3"/>
        <v>74</v>
      </c>
    </row>
    <row r="34" spans="1:9" x14ac:dyDescent="0.15">
      <c r="A34" s="1" t="s">
        <v>70</v>
      </c>
      <c r="B34" s="1" t="s">
        <v>340</v>
      </c>
      <c r="C34" s="1" t="s">
        <v>71</v>
      </c>
      <c r="D34" s="29">
        <v>665</v>
      </c>
      <c r="E34" s="2">
        <v>820</v>
      </c>
      <c r="F34" s="45">
        <f t="shared" si="0"/>
        <v>1485</v>
      </c>
      <c r="G34" s="46">
        <f t="shared" si="1"/>
        <v>68</v>
      </c>
      <c r="H34" s="47">
        <f t="shared" si="2"/>
        <v>0.55218855218855223</v>
      </c>
      <c r="I34" s="67">
        <f t="shared" si="3"/>
        <v>13</v>
      </c>
    </row>
    <row r="35" spans="1:9" x14ac:dyDescent="0.15">
      <c r="A35" s="1" t="s">
        <v>72</v>
      </c>
      <c r="B35" s="1" t="s">
        <v>339</v>
      </c>
      <c r="C35" s="1" t="s">
        <v>73</v>
      </c>
      <c r="D35" s="29">
        <v>1343</v>
      </c>
      <c r="E35" s="2">
        <v>2537</v>
      </c>
      <c r="F35" s="45">
        <f t="shared" si="0"/>
        <v>3880</v>
      </c>
      <c r="G35" s="46">
        <f t="shared" si="1"/>
        <v>53</v>
      </c>
      <c r="H35" s="47">
        <f t="shared" si="2"/>
        <v>0.65386597938144331</v>
      </c>
      <c r="I35" s="67">
        <f t="shared" si="3"/>
        <v>4</v>
      </c>
    </row>
    <row r="36" spans="1:9" x14ac:dyDescent="0.15">
      <c r="A36" s="1" t="s">
        <v>74</v>
      </c>
      <c r="B36" s="1" t="s">
        <v>339</v>
      </c>
      <c r="C36" s="1" t="s">
        <v>75</v>
      </c>
      <c r="D36" s="29">
        <v>681</v>
      </c>
      <c r="E36" s="2">
        <v>1322</v>
      </c>
      <c r="F36" s="45">
        <f t="shared" si="0"/>
        <v>2003</v>
      </c>
      <c r="G36" s="46">
        <f t="shared" si="1"/>
        <v>65</v>
      </c>
      <c r="H36" s="47">
        <f t="shared" si="2"/>
        <v>0.66000998502246633</v>
      </c>
      <c r="I36" s="67">
        <f t="shared" si="3"/>
        <v>3</v>
      </c>
    </row>
    <row r="37" spans="1:9" x14ac:dyDescent="0.15">
      <c r="A37" s="1" t="s">
        <v>76</v>
      </c>
      <c r="B37" s="1" t="s">
        <v>338</v>
      </c>
      <c r="C37" s="1" t="s">
        <v>77</v>
      </c>
      <c r="D37" s="29">
        <v>4272</v>
      </c>
      <c r="E37" s="2">
        <v>594</v>
      </c>
      <c r="F37" s="45">
        <f t="shared" si="0"/>
        <v>4866</v>
      </c>
      <c r="G37" s="46">
        <f t="shared" si="1"/>
        <v>40</v>
      </c>
      <c r="H37" s="47">
        <f t="shared" si="2"/>
        <v>0.1220715166461159</v>
      </c>
      <c r="I37" s="67">
        <f t="shared" si="3"/>
        <v>81</v>
      </c>
    </row>
    <row r="38" spans="1:9" x14ac:dyDescent="0.15">
      <c r="A38" s="1" t="s">
        <v>78</v>
      </c>
      <c r="B38" s="1" t="s">
        <v>343</v>
      </c>
      <c r="C38" s="1" t="s">
        <v>79</v>
      </c>
      <c r="D38" s="29">
        <v>0</v>
      </c>
      <c r="E38" s="2">
        <v>2038</v>
      </c>
      <c r="F38" s="45">
        <f t="shared" si="0"/>
        <v>2038</v>
      </c>
      <c r="G38" s="46">
        <f t="shared" si="1"/>
        <v>64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80</v>
      </c>
      <c r="B39" s="1" t="s">
        <v>341</v>
      </c>
      <c r="C39" s="1" t="s">
        <v>81</v>
      </c>
      <c r="D39" s="29">
        <v>1979</v>
      </c>
      <c r="E39" s="2">
        <v>2513</v>
      </c>
      <c r="F39" s="45">
        <f t="shared" si="0"/>
        <v>4492</v>
      </c>
      <c r="G39" s="46">
        <f t="shared" si="1"/>
        <v>43</v>
      </c>
      <c r="H39" s="47">
        <f t="shared" si="2"/>
        <v>0.55943900267141589</v>
      </c>
      <c r="I39" s="67">
        <f t="shared" si="3"/>
        <v>12</v>
      </c>
    </row>
    <row r="40" spans="1:9" x14ac:dyDescent="0.15">
      <c r="A40" s="1" t="s">
        <v>82</v>
      </c>
      <c r="B40" s="1" t="s">
        <v>338</v>
      </c>
      <c r="C40" s="1" t="s">
        <v>83</v>
      </c>
      <c r="D40" s="29">
        <v>2522</v>
      </c>
      <c r="E40" s="2">
        <v>1273</v>
      </c>
      <c r="F40" s="45">
        <f t="shared" si="0"/>
        <v>3795</v>
      </c>
      <c r="G40" s="46">
        <f t="shared" si="1"/>
        <v>55</v>
      </c>
      <c r="H40" s="47">
        <f t="shared" si="2"/>
        <v>0.33544137022397891</v>
      </c>
      <c r="I40" s="67">
        <f t="shared" si="3"/>
        <v>59</v>
      </c>
    </row>
    <row r="41" spans="1:9" x14ac:dyDescent="0.15">
      <c r="A41" s="1" t="s">
        <v>84</v>
      </c>
      <c r="B41" s="1" t="s">
        <v>338</v>
      </c>
      <c r="C41" s="1" t="s">
        <v>85</v>
      </c>
      <c r="D41" s="29">
        <v>3009</v>
      </c>
      <c r="E41" s="2">
        <v>429</v>
      </c>
      <c r="F41" s="45">
        <f t="shared" si="0"/>
        <v>3438</v>
      </c>
      <c r="G41" s="46">
        <f t="shared" si="1"/>
        <v>58</v>
      </c>
      <c r="H41" s="47">
        <f t="shared" si="2"/>
        <v>0.12478184991273997</v>
      </c>
      <c r="I41" s="67">
        <f t="shared" si="3"/>
        <v>80</v>
      </c>
    </row>
    <row r="42" spans="1:9" x14ac:dyDescent="0.15">
      <c r="A42" s="1" t="s">
        <v>86</v>
      </c>
      <c r="B42" s="1" t="s">
        <v>339</v>
      </c>
      <c r="C42" s="1" t="s">
        <v>87</v>
      </c>
      <c r="D42" s="29">
        <v>3152</v>
      </c>
      <c r="E42" s="2">
        <v>1228</v>
      </c>
      <c r="F42" s="45">
        <f t="shared" si="0"/>
        <v>4380</v>
      </c>
      <c r="G42" s="46">
        <f t="shared" si="1"/>
        <v>45</v>
      </c>
      <c r="H42" s="47">
        <f t="shared" si="2"/>
        <v>0.28036529680365296</v>
      </c>
      <c r="I42" s="67">
        <f t="shared" si="3"/>
        <v>69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68"/>
      <c r="E43" s="48"/>
      <c r="F43" s="49"/>
      <c r="G43" s="50"/>
      <c r="H43" s="51"/>
      <c r="I43" s="69"/>
    </row>
    <row r="44" spans="1:9" x14ac:dyDescent="0.15">
      <c r="A44" s="1" t="s">
        <v>90</v>
      </c>
      <c r="B44" s="87" t="s">
        <v>338</v>
      </c>
      <c r="C44" s="1" t="s">
        <v>91</v>
      </c>
      <c r="D44" s="29">
        <v>1329</v>
      </c>
      <c r="E44" s="2">
        <v>618</v>
      </c>
      <c r="F44" s="45">
        <f>SUM(D44:E44)</f>
        <v>1947</v>
      </c>
      <c r="G44" s="46">
        <f>_xlfn.RANK.EQ(F44,$F$12:$F$97,0)</f>
        <v>66</v>
      </c>
      <c r="H44" s="47">
        <f>E44/F44</f>
        <v>0.31741140215716485</v>
      </c>
      <c r="I44" s="67">
        <f>_xlfn.RANK.EQ(H44,$H$12:$H$97,0)</f>
        <v>61</v>
      </c>
    </row>
    <row r="45" spans="1:9" x14ac:dyDescent="0.15">
      <c r="A45" s="1" t="s">
        <v>92</v>
      </c>
      <c r="B45" s="1" t="s">
        <v>343</v>
      </c>
      <c r="C45" s="1" t="s">
        <v>93</v>
      </c>
      <c r="D45" s="29">
        <v>5219</v>
      </c>
      <c r="E45" s="2">
        <v>2112</v>
      </c>
      <c r="F45" s="45">
        <f>SUM(D45:E45)</f>
        <v>7331</v>
      </c>
      <c r="G45" s="46">
        <f>_xlfn.RANK.EQ(F45,$F$12:$F$97,0)</f>
        <v>24</v>
      </c>
      <c r="H45" s="47">
        <f>E45/F45</f>
        <v>0.28809166552994137</v>
      </c>
      <c r="I45" s="67">
        <f>_xlfn.RANK.EQ(H45,$H$12:$H$97,0)</f>
        <v>68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68"/>
      <c r="E46" s="48"/>
      <c r="F46" s="49"/>
      <c r="G46" s="50"/>
      <c r="H46" s="51"/>
      <c r="I46" s="69"/>
    </row>
    <row r="47" spans="1:9" x14ac:dyDescent="0.15">
      <c r="A47" s="1" t="s">
        <v>96</v>
      </c>
      <c r="B47" s="1" t="s">
        <v>337</v>
      </c>
      <c r="C47" s="1" t="s">
        <v>97</v>
      </c>
      <c r="D47" s="29">
        <v>6186</v>
      </c>
      <c r="E47" s="2">
        <v>4069</v>
      </c>
      <c r="F47" s="45">
        <f>SUM(D47:E47)</f>
        <v>10255</v>
      </c>
      <c r="G47" s="46">
        <f>_xlfn.RANK.EQ(F47,$F$12:$F$97,0)</f>
        <v>10</v>
      </c>
      <c r="H47" s="47">
        <f>E47/F47</f>
        <v>0.39678205753291079</v>
      </c>
      <c r="I47" s="67">
        <f>_xlfn.RANK.EQ(H47,$H$12:$H$97,0)</f>
        <v>37</v>
      </c>
    </row>
    <row r="48" spans="1:9" x14ac:dyDescent="0.15">
      <c r="A48" s="1" t="s">
        <v>98</v>
      </c>
      <c r="B48" s="1" t="s">
        <v>338</v>
      </c>
      <c r="C48" s="1" t="s">
        <v>99</v>
      </c>
      <c r="D48" s="29">
        <v>1023</v>
      </c>
      <c r="E48" s="2">
        <v>119</v>
      </c>
      <c r="F48" s="45">
        <f>SUM(D48:E48)</f>
        <v>1142</v>
      </c>
      <c r="G48" s="46">
        <f>_xlfn.RANK.EQ(F48,$F$12:$F$97,0)</f>
        <v>73</v>
      </c>
      <c r="H48" s="47">
        <f>E48/F48</f>
        <v>0.1042031523642732</v>
      </c>
      <c r="I48" s="67">
        <f>_xlfn.RANK.EQ(H48,$H$12:$H$97,0)</f>
        <v>82</v>
      </c>
    </row>
    <row r="49" spans="1:9" x14ac:dyDescent="0.15">
      <c r="A49" s="1" t="s">
        <v>100</v>
      </c>
      <c r="B49" s="1" t="s">
        <v>341</v>
      </c>
      <c r="C49" s="1" t="s">
        <v>101</v>
      </c>
      <c r="D49" s="29">
        <v>341</v>
      </c>
      <c r="E49" s="2">
        <v>337</v>
      </c>
      <c r="F49" s="45">
        <f>SUM(D49:E49)</f>
        <v>678</v>
      </c>
      <c r="G49" s="46">
        <f>_xlfn.RANK.EQ(F49,$F$12:$F$97,0)</f>
        <v>80</v>
      </c>
      <c r="H49" s="47">
        <f>E49/F49</f>
        <v>0.49705014749262538</v>
      </c>
      <c r="I49" s="67">
        <f>_xlfn.RANK.EQ(H49,$H$12:$H$97,0)</f>
        <v>20</v>
      </c>
    </row>
    <row r="50" spans="1:9" x14ac:dyDescent="0.15">
      <c r="A50" s="1" t="s">
        <v>102</v>
      </c>
      <c r="B50" s="1" t="s">
        <v>40</v>
      </c>
      <c r="C50" s="1" t="s">
        <v>103</v>
      </c>
      <c r="D50" s="29">
        <v>4728</v>
      </c>
      <c r="E50" s="2">
        <v>3274</v>
      </c>
      <c r="F50" s="45">
        <f>SUM(D50:E50)</f>
        <v>8002</v>
      </c>
      <c r="G50" s="46">
        <f>_xlfn.RANK.EQ(F50,$F$12:$F$97,0)</f>
        <v>19</v>
      </c>
      <c r="H50" s="47">
        <f>E50/F50</f>
        <v>0.40914771307173209</v>
      </c>
      <c r="I50" s="67">
        <f>_xlfn.RANK.EQ(H50,$H$12:$H$97,0)</f>
        <v>28</v>
      </c>
    </row>
    <row r="51" spans="1:9" x14ac:dyDescent="0.15">
      <c r="A51" s="1" t="s">
        <v>104</v>
      </c>
      <c r="B51" s="1" t="s">
        <v>40</v>
      </c>
      <c r="C51" s="1" t="s">
        <v>105</v>
      </c>
      <c r="D51" s="29">
        <v>4707</v>
      </c>
      <c r="E51" s="2">
        <v>3095</v>
      </c>
      <c r="F51" s="45">
        <f>SUM(D51:E51)</f>
        <v>7802</v>
      </c>
      <c r="G51" s="46">
        <f>_xlfn.RANK.EQ(F51,$F$12:$F$97,0)</f>
        <v>20</v>
      </c>
      <c r="H51" s="47">
        <f>E51/F51</f>
        <v>0.39669315560112789</v>
      </c>
      <c r="I51" s="67">
        <f>_xlfn.RANK.EQ(H51,$H$12:$H$97,0)</f>
        <v>38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68"/>
      <c r="E52" s="48"/>
      <c r="F52" s="49"/>
      <c r="G52" s="50"/>
      <c r="H52" s="51"/>
      <c r="I52" s="69"/>
    </row>
    <row r="53" spans="1:9" x14ac:dyDescent="0.15">
      <c r="A53" s="1" t="s">
        <v>108</v>
      </c>
      <c r="B53" s="1" t="s">
        <v>40</v>
      </c>
      <c r="C53" s="1" t="s">
        <v>109</v>
      </c>
      <c r="D53" s="29">
        <v>2677</v>
      </c>
      <c r="E53" s="2">
        <v>1301</v>
      </c>
      <c r="F53" s="45">
        <f t="shared" ref="F53:F74" si="4">SUM(D53:E53)</f>
        <v>3978</v>
      </c>
      <c r="G53" s="46">
        <f t="shared" ref="G53:G74" si="5">_xlfn.RANK.EQ(F53,$F$12:$F$97,0)</f>
        <v>52</v>
      </c>
      <c r="H53" s="47">
        <f t="shared" ref="H53:H74" si="6">E53/F53</f>
        <v>0.32704876822523882</v>
      </c>
      <c r="I53" s="67">
        <f t="shared" ref="I53:I74" si="7">_xlfn.RANK.EQ(H53,$H$12:$H$97,0)</f>
        <v>60</v>
      </c>
    </row>
    <row r="54" spans="1:9" x14ac:dyDescent="0.15">
      <c r="A54" s="1" t="s">
        <v>110</v>
      </c>
      <c r="B54" s="1" t="s">
        <v>40</v>
      </c>
      <c r="C54" s="1" t="s">
        <v>111</v>
      </c>
      <c r="D54" s="29">
        <v>2600</v>
      </c>
      <c r="E54" s="2">
        <v>1180</v>
      </c>
      <c r="F54" s="45">
        <f t="shared" si="4"/>
        <v>3780</v>
      </c>
      <c r="G54" s="46">
        <f t="shared" si="5"/>
        <v>56</v>
      </c>
      <c r="H54" s="47">
        <f t="shared" si="6"/>
        <v>0.31216931216931215</v>
      </c>
      <c r="I54" s="67">
        <f t="shared" si="7"/>
        <v>62</v>
      </c>
    </row>
    <row r="55" spans="1:9" x14ac:dyDescent="0.15">
      <c r="A55" s="1" t="s">
        <v>112</v>
      </c>
      <c r="B55" s="1" t="s">
        <v>40</v>
      </c>
      <c r="C55" s="1" t="s">
        <v>113</v>
      </c>
      <c r="D55" s="29">
        <v>5917</v>
      </c>
      <c r="E55" s="2">
        <v>3072</v>
      </c>
      <c r="F55" s="45">
        <f t="shared" si="4"/>
        <v>8989</v>
      </c>
      <c r="G55" s="46">
        <f t="shared" si="5"/>
        <v>14</v>
      </c>
      <c r="H55" s="47">
        <f t="shared" si="6"/>
        <v>0.34175102903548782</v>
      </c>
      <c r="I55" s="67">
        <f t="shared" si="7"/>
        <v>58</v>
      </c>
    </row>
    <row r="56" spans="1:9" x14ac:dyDescent="0.15">
      <c r="A56" s="1" t="s">
        <v>114</v>
      </c>
      <c r="B56" s="1" t="s">
        <v>40</v>
      </c>
      <c r="C56" s="1" t="s">
        <v>115</v>
      </c>
      <c r="D56" s="29">
        <v>3388</v>
      </c>
      <c r="E56" s="2">
        <v>2285</v>
      </c>
      <c r="F56" s="45">
        <f t="shared" si="4"/>
        <v>5673</v>
      </c>
      <c r="G56" s="46">
        <f t="shared" si="5"/>
        <v>32</v>
      </c>
      <c r="H56" s="47">
        <f t="shared" si="6"/>
        <v>0.40278512251013571</v>
      </c>
      <c r="I56" s="67">
        <f t="shared" si="7"/>
        <v>32</v>
      </c>
    </row>
    <row r="57" spans="1:9" x14ac:dyDescent="0.15">
      <c r="A57" s="1" t="s">
        <v>116</v>
      </c>
      <c r="B57" s="1" t="s">
        <v>343</v>
      </c>
      <c r="C57" s="1" t="s">
        <v>117</v>
      </c>
      <c r="D57" s="29">
        <v>5880</v>
      </c>
      <c r="E57" s="2">
        <v>2655</v>
      </c>
      <c r="F57" s="45">
        <f t="shared" si="4"/>
        <v>8535</v>
      </c>
      <c r="G57" s="46">
        <f t="shared" si="5"/>
        <v>17</v>
      </c>
      <c r="H57" s="47">
        <f t="shared" si="6"/>
        <v>0.31107205623901579</v>
      </c>
      <c r="I57" s="67">
        <f t="shared" si="7"/>
        <v>63</v>
      </c>
    </row>
    <row r="58" spans="1:9" x14ac:dyDescent="0.15">
      <c r="A58" s="1" t="s">
        <v>118</v>
      </c>
      <c r="B58" s="1" t="s">
        <v>340</v>
      </c>
      <c r="C58" s="1" t="s">
        <v>119</v>
      </c>
      <c r="D58" s="29">
        <v>467</v>
      </c>
      <c r="E58" s="2">
        <v>509</v>
      </c>
      <c r="F58" s="45">
        <f t="shared" si="4"/>
        <v>976</v>
      </c>
      <c r="G58" s="46">
        <f t="shared" si="5"/>
        <v>75</v>
      </c>
      <c r="H58" s="47">
        <f t="shared" si="6"/>
        <v>0.52151639344262291</v>
      </c>
      <c r="I58" s="67">
        <f t="shared" si="7"/>
        <v>17</v>
      </c>
    </row>
    <row r="59" spans="1:9" x14ac:dyDescent="0.15">
      <c r="A59" s="1" t="s">
        <v>120</v>
      </c>
      <c r="B59" s="1" t="s">
        <v>337</v>
      </c>
      <c r="C59" s="1" t="s">
        <v>121</v>
      </c>
      <c r="D59" s="29">
        <v>6712</v>
      </c>
      <c r="E59" s="2">
        <v>2916</v>
      </c>
      <c r="F59" s="45">
        <f t="shared" si="4"/>
        <v>9628</v>
      </c>
      <c r="G59" s="46">
        <f t="shared" si="5"/>
        <v>13</v>
      </c>
      <c r="H59" s="47">
        <f t="shared" si="6"/>
        <v>0.30286663896967181</v>
      </c>
      <c r="I59" s="67">
        <f t="shared" si="7"/>
        <v>64</v>
      </c>
    </row>
    <row r="60" spans="1:9" x14ac:dyDescent="0.15">
      <c r="A60" s="1" t="s">
        <v>122</v>
      </c>
      <c r="B60" s="1" t="s">
        <v>338</v>
      </c>
      <c r="C60" s="1" t="s">
        <v>123</v>
      </c>
      <c r="D60" s="29">
        <v>3353</v>
      </c>
      <c r="E60" s="2">
        <v>745</v>
      </c>
      <c r="F60" s="45">
        <f t="shared" si="4"/>
        <v>4098</v>
      </c>
      <c r="G60" s="46">
        <f t="shared" si="5"/>
        <v>48</v>
      </c>
      <c r="H60" s="47">
        <f t="shared" si="6"/>
        <v>0.1817959980478282</v>
      </c>
      <c r="I60" s="67">
        <f t="shared" si="7"/>
        <v>75</v>
      </c>
    </row>
    <row r="61" spans="1:9" x14ac:dyDescent="0.15">
      <c r="A61" s="1" t="s">
        <v>124</v>
      </c>
      <c r="B61" s="1" t="s">
        <v>341</v>
      </c>
      <c r="C61" s="1" t="s">
        <v>125</v>
      </c>
      <c r="D61" s="29">
        <v>1615</v>
      </c>
      <c r="E61" s="2">
        <v>2195</v>
      </c>
      <c r="F61" s="45">
        <f t="shared" si="4"/>
        <v>3810</v>
      </c>
      <c r="G61" s="46">
        <f t="shared" si="5"/>
        <v>54</v>
      </c>
      <c r="H61" s="47">
        <f t="shared" si="6"/>
        <v>0.57611548556430447</v>
      </c>
      <c r="I61" s="67">
        <f t="shared" si="7"/>
        <v>9</v>
      </c>
    </row>
    <row r="62" spans="1:9" x14ac:dyDescent="0.15">
      <c r="A62" s="1" t="s">
        <v>126</v>
      </c>
      <c r="B62" s="1" t="s">
        <v>338</v>
      </c>
      <c r="C62" s="1" t="s">
        <v>127</v>
      </c>
      <c r="D62" s="29">
        <v>1001</v>
      </c>
      <c r="E62" s="2">
        <v>151</v>
      </c>
      <c r="F62" s="45">
        <f t="shared" si="4"/>
        <v>1152</v>
      </c>
      <c r="G62" s="46">
        <f t="shared" si="5"/>
        <v>72</v>
      </c>
      <c r="H62" s="47">
        <f t="shared" si="6"/>
        <v>0.1310763888888889</v>
      </c>
      <c r="I62" s="67">
        <f t="shared" si="7"/>
        <v>78</v>
      </c>
    </row>
    <row r="63" spans="1:9" x14ac:dyDescent="0.15">
      <c r="A63" s="1" t="s">
        <v>128</v>
      </c>
      <c r="B63" s="1" t="s">
        <v>40</v>
      </c>
      <c r="C63" s="1" t="s">
        <v>129</v>
      </c>
      <c r="D63" s="29">
        <v>3630</v>
      </c>
      <c r="E63" s="2">
        <v>2398</v>
      </c>
      <c r="F63" s="45">
        <f t="shared" si="4"/>
        <v>6028</v>
      </c>
      <c r="G63" s="46">
        <f t="shared" si="5"/>
        <v>28</v>
      </c>
      <c r="H63" s="47">
        <f t="shared" si="6"/>
        <v>0.3978102189781022</v>
      </c>
      <c r="I63" s="67">
        <f t="shared" si="7"/>
        <v>34</v>
      </c>
    </row>
    <row r="64" spans="1:9" x14ac:dyDescent="0.15">
      <c r="A64" s="1" t="s">
        <v>130</v>
      </c>
      <c r="B64" s="1" t="s">
        <v>339</v>
      </c>
      <c r="C64" s="1" t="s">
        <v>131</v>
      </c>
      <c r="D64" s="29">
        <v>2188</v>
      </c>
      <c r="E64" s="2">
        <v>1392</v>
      </c>
      <c r="F64" s="45">
        <f t="shared" si="4"/>
        <v>3580</v>
      </c>
      <c r="G64" s="46">
        <f t="shared" si="5"/>
        <v>57</v>
      </c>
      <c r="H64" s="47">
        <f t="shared" si="6"/>
        <v>0.38882681564245808</v>
      </c>
      <c r="I64" s="67">
        <f t="shared" si="7"/>
        <v>47</v>
      </c>
    </row>
    <row r="65" spans="1:9" x14ac:dyDescent="0.15">
      <c r="A65" s="1" t="s">
        <v>132</v>
      </c>
      <c r="B65" s="1" t="s">
        <v>340</v>
      </c>
      <c r="C65" s="1" t="s">
        <v>133</v>
      </c>
      <c r="D65" s="29">
        <v>458</v>
      </c>
      <c r="E65" s="2">
        <v>486</v>
      </c>
      <c r="F65" s="45">
        <f t="shared" si="4"/>
        <v>944</v>
      </c>
      <c r="G65" s="46">
        <f t="shared" si="5"/>
        <v>77</v>
      </c>
      <c r="H65" s="47">
        <f t="shared" si="6"/>
        <v>0.51483050847457623</v>
      </c>
      <c r="I65" s="67">
        <f t="shared" si="7"/>
        <v>18</v>
      </c>
    </row>
    <row r="66" spans="1:9" x14ac:dyDescent="0.15">
      <c r="A66" s="1" t="s">
        <v>134</v>
      </c>
      <c r="B66" s="1" t="s">
        <v>337</v>
      </c>
      <c r="C66" s="1" t="s">
        <v>135</v>
      </c>
      <c r="D66" s="29">
        <v>10093</v>
      </c>
      <c r="E66" s="2">
        <v>2899</v>
      </c>
      <c r="F66" s="45">
        <f t="shared" si="4"/>
        <v>12992</v>
      </c>
      <c r="G66" s="46">
        <f t="shared" si="5"/>
        <v>3</v>
      </c>
      <c r="H66" s="47">
        <f t="shared" si="6"/>
        <v>0.22313731527093597</v>
      </c>
      <c r="I66" s="67">
        <f t="shared" si="7"/>
        <v>73</v>
      </c>
    </row>
    <row r="67" spans="1:9" x14ac:dyDescent="0.15">
      <c r="A67" s="1" t="s">
        <v>136</v>
      </c>
      <c r="B67" s="1" t="s">
        <v>341</v>
      </c>
      <c r="C67" s="1" t="s">
        <v>137</v>
      </c>
      <c r="D67" s="29">
        <v>587</v>
      </c>
      <c r="E67" s="2">
        <v>768</v>
      </c>
      <c r="F67" s="45">
        <f t="shared" si="4"/>
        <v>1355</v>
      </c>
      <c r="G67" s="46">
        <f t="shared" si="5"/>
        <v>70</v>
      </c>
      <c r="H67" s="47">
        <f t="shared" si="6"/>
        <v>0.56678966789667895</v>
      </c>
      <c r="I67" s="67">
        <f t="shared" si="7"/>
        <v>11</v>
      </c>
    </row>
    <row r="68" spans="1:9" x14ac:dyDescent="0.15">
      <c r="A68" s="1" t="s">
        <v>138</v>
      </c>
      <c r="B68" s="1" t="s">
        <v>338</v>
      </c>
      <c r="C68" s="1" t="s">
        <v>139</v>
      </c>
      <c r="D68" s="29">
        <v>1931</v>
      </c>
      <c r="E68" s="2">
        <v>735</v>
      </c>
      <c r="F68" s="45">
        <f t="shared" si="4"/>
        <v>2666</v>
      </c>
      <c r="G68" s="46">
        <f t="shared" si="5"/>
        <v>60</v>
      </c>
      <c r="H68" s="47">
        <f t="shared" si="6"/>
        <v>0.27569392348087024</v>
      </c>
      <c r="I68" s="67">
        <f t="shared" si="7"/>
        <v>70</v>
      </c>
    </row>
    <row r="69" spans="1:9" x14ac:dyDescent="0.15">
      <c r="A69" s="1" t="s">
        <v>140</v>
      </c>
      <c r="B69" s="1" t="s">
        <v>337</v>
      </c>
      <c r="C69" s="1" t="s">
        <v>141</v>
      </c>
      <c r="D69" s="29">
        <v>10042</v>
      </c>
      <c r="E69" s="2">
        <v>5243</v>
      </c>
      <c r="F69" s="45">
        <f t="shared" si="4"/>
        <v>15285</v>
      </c>
      <c r="G69" s="46">
        <f t="shared" si="5"/>
        <v>1</v>
      </c>
      <c r="H69" s="47">
        <f t="shared" si="6"/>
        <v>0.34301602878639187</v>
      </c>
      <c r="I69" s="67">
        <f t="shared" si="7"/>
        <v>57</v>
      </c>
    </row>
    <row r="70" spans="1:9" x14ac:dyDescent="0.15">
      <c r="A70" s="1" t="s">
        <v>142</v>
      </c>
      <c r="B70" s="1" t="s">
        <v>341</v>
      </c>
      <c r="C70" s="1" t="s">
        <v>143</v>
      </c>
      <c r="D70" s="29">
        <v>1863</v>
      </c>
      <c r="E70" s="2">
        <v>2183</v>
      </c>
      <c r="F70" s="45">
        <f t="shared" si="4"/>
        <v>4046</v>
      </c>
      <c r="G70" s="46">
        <f t="shared" si="5"/>
        <v>50</v>
      </c>
      <c r="H70" s="47">
        <f t="shared" si="6"/>
        <v>0.53954522985664854</v>
      </c>
      <c r="I70" s="67">
        <f t="shared" si="7"/>
        <v>15</v>
      </c>
    </row>
    <row r="71" spans="1:9" x14ac:dyDescent="0.15">
      <c r="A71" s="1" t="s">
        <v>144</v>
      </c>
      <c r="B71" s="1" t="s">
        <v>337</v>
      </c>
      <c r="C71" s="1" t="s">
        <v>145</v>
      </c>
      <c r="D71" s="29">
        <v>7332</v>
      </c>
      <c r="E71" s="2">
        <v>4245</v>
      </c>
      <c r="F71" s="45">
        <f t="shared" si="4"/>
        <v>11577</v>
      </c>
      <c r="G71" s="46">
        <f t="shared" si="5"/>
        <v>5</v>
      </c>
      <c r="H71" s="47">
        <f t="shared" si="6"/>
        <v>0.36667530448302671</v>
      </c>
      <c r="I71" s="67">
        <f t="shared" si="7"/>
        <v>52</v>
      </c>
    </row>
    <row r="72" spans="1:9" x14ac:dyDescent="0.15">
      <c r="A72" s="1" t="s">
        <v>146</v>
      </c>
      <c r="B72" s="1" t="s">
        <v>341</v>
      </c>
      <c r="C72" s="1" t="s">
        <v>147</v>
      </c>
      <c r="D72" s="29">
        <v>247</v>
      </c>
      <c r="E72" s="2">
        <v>439</v>
      </c>
      <c r="F72" s="45">
        <f t="shared" si="4"/>
        <v>686</v>
      </c>
      <c r="G72" s="46">
        <f t="shared" si="5"/>
        <v>79</v>
      </c>
      <c r="H72" s="47">
        <f t="shared" si="6"/>
        <v>0.63994169096209907</v>
      </c>
      <c r="I72" s="67">
        <f t="shared" si="7"/>
        <v>5</v>
      </c>
    </row>
    <row r="73" spans="1:9" x14ac:dyDescent="0.15">
      <c r="A73" s="1" t="s">
        <v>148</v>
      </c>
      <c r="B73" s="1" t="s">
        <v>341</v>
      </c>
      <c r="C73" s="1" t="s">
        <v>149</v>
      </c>
      <c r="D73" s="29">
        <v>459</v>
      </c>
      <c r="E73" s="2">
        <v>655</v>
      </c>
      <c r="F73" s="45">
        <f t="shared" si="4"/>
        <v>1114</v>
      </c>
      <c r="G73" s="46">
        <f t="shared" si="5"/>
        <v>74</v>
      </c>
      <c r="H73" s="47">
        <f t="shared" si="6"/>
        <v>0.58797127468581689</v>
      </c>
      <c r="I73" s="67">
        <f t="shared" si="7"/>
        <v>8</v>
      </c>
    </row>
    <row r="74" spans="1:9" x14ac:dyDescent="0.15">
      <c r="A74" s="1" t="s">
        <v>150</v>
      </c>
      <c r="B74" s="1" t="s">
        <v>343</v>
      </c>
      <c r="C74" s="1" t="s">
        <v>151</v>
      </c>
      <c r="D74" s="29">
        <v>0</v>
      </c>
      <c r="E74" s="2">
        <v>2160</v>
      </c>
      <c r="F74" s="45">
        <f t="shared" si="4"/>
        <v>2160</v>
      </c>
      <c r="G74" s="46">
        <f t="shared" si="5"/>
        <v>63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152</v>
      </c>
      <c r="B75" s="77" t="s">
        <v>342</v>
      </c>
      <c r="C75" s="77" t="s">
        <v>153</v>
      </c>
      <c r="D75" s="68"/>
      <c r="E75" s="48"/>
      <c r="F75" s="49"/>
      <c r="G75" s="50"/>
      <c r="H75" s="51"/>
      <c r="I75" s="69"/>
    </row>
    <row r="76" spans="1:9" x14ac:dyDescent="0.15">
      <c r="A76" s="1" t="s">
        <v>154</v>
      </c>
      <c r="B76" s="1" t="s">
        <v>343</v>
      </c>
      <c r="C76" s="1" t="s">
        <v>155</v>
      </c>
      <c r="D76" s="29">
        <v>2561</v>
      </c>
      <c r="E76" s="2">
        <v>1425</v>
      </c>
      <c r="F76" s="45">
        <f t="shared" ref="F76:F97" si="8">SUM(D76:E76)</f>
        <v>3986</v>
      </c>
      <c r="G76" s="46">
        <f t="shared" ref="G76:G97" si="9">_xlfn.RANK.EQ(F76,$F$12:$F$97,0)</f>
        <v>51</v>
      </c>
      <c r="H76" s="47">
        <f t="shared" ref="H76:H97" si="10">E76/F76</f>
        <v>0.35750125439036629</v>
      </c>
      <c r="I76" s="67">
        <f t="shared" ref="I76:I97" si="11">_xlfn.RANK.EQ(H76,$H$12:$H$97,0)</f>
        <v>55</v>
      </c>
    </row>
    <row r="77" spans="1:9" x14ac:dyDescent="0.15">
      <c r="A77" s="1" t="s">
        <v>156</v>
      </c>
      <c r="B77" s="1" t="s">
        <v>40</v>
      </c>
      <c r="C77" s="1" t="s">
        <v>157</v>
      </c>
      <c r="D77" s="29">
        <v>3069</v>
      </c>
      <c r="E77" s="2">
        <v>2103</v>
      </c>
      <c r="F77" s="45">
        <f t="shared" si="8"/>
        <v>5172</v>
      </c>
      <c r="G77" s="46">
        <f t="shared" si="9"/>
        <v>35</v>
      </c>
      <c r="H77" s="47">
        <f t="shared" si="10"/>
        <v>0.4066125290023202</v>
      </c>
      <c r="I77" s="67">
        <f t="shared" si="11"/>
        <v>30</v>
      </c>
    </row>
    <row r="78" spans="1:9" x14ac:dyDescent="0.15">
      <c r="A78" s="1" t="s">
        <v>158</v>
      </c>
      <c r="B78" s="1" t="s">
        <v>40</v>
      </c>
      <c r="C78" s="1" t="s">
        <v>159</v>
      </c>
      <c r="D78" s="29">
        <v>3234</v>
      </c>
      <c r="E78" s="2">
        <v>2083</v>
      </c>
      <c r="F78" s="45">
        <f t="shared" si="8"/>
        <v>5317</v>
      </c>
      <c r="G78" s="46">
        <f t="shared" si="9"/>
        <v>34</v>
      </c>
      <c r="H78" s="47">
        <f t="shared" si="10"/>
        <v>0.391762271957871</v>
      </c>
      <c r="I78" s="67">
        <f t="shared" si="11"/>
        <v>46</v>
      </c>
    </row>
    <row r="79" spans="1:9" x14ac:dyDescent="0.15">
      <c r="A79" s="1" t="s">
        <v>160</v>
      </c>
      <c r="B79" s="1" t="s">
        <v>337</v>
      </c>
      <c r="C79" s="1" t="s">
        <v>161</v>
      </c>
      <c r="D79" s="29">
        <v>5747</v>
      </c>
      <c r="E79" s="2">
        <v>4366</v>
      </c>
      <c r="F79" s="45">
        <f t="shared" si="8"/>
        <v>10113</v>
      </c>
      <c r="G79" s="46">
        <f t="shared" si="9"/>
        <v>11</v>
      </c>
      <c r="H79" s="47">
        <f t="shared" si="10"/>
        <v>0.43172154652427569</v>
      </c>
      <c r="I79" s="67">
        <f t="shared" si="11"/>
        <v>23</v>
      </c>
    </row>
    <row r="80" spans="1:9" x14ac:dyDescent="0.15">
      <c r="A80" s="1" t="s">
        <v>162</v>
      </c>
      <c r="B80" s="1" t="s">
        <v>337</v>
      </c>
      <c r="C80" s="1" t="s">
        <v>163</v>
      </c>
      <c r="D80" s="29">
        <v>6648</v>
      </c>
      <c r="E80" s="2">
        <v>4047</v>
      </c>
      <c r="F80" s="45">
        <f t="shared" si="8"/>
        <v>10695</v>
      </c>
      <c r="G80" s="46">
        <f t="shared" si="9"/>
        <v>8</v>
      </c>
      <c r="H80" s="47">
        <f t="shared" si="10"/>
        <v>0.37840112201963533</v>
      </c>
      <c r="I80" s="67">
        <f t="shared" si="11"/>
        <v>50</v>
      </c>
    </row>
    <row r="81" spans="1:9" x14ac:dyDescent="0.15">
      <c r="A81" s="1" t="s">
        <v>164</v>
      </c>
      <c r="B81" s="1" t="s">
        <v>40</v>
      </c>
      <c r="C81" s="1" t="s">
        <v>165</v>
      </c>
      <c r="D81" s="29">
        <v>5292</v>
      </c>
      <c r="E81" s="2">
        <v>3440</v>
      </c>
      <c r="F81" s="45">
        <f t="shared" si="8"/>
        <v>8732</v>
      </c>
      <c r="G81" s="46">
        <f t="shared" si="9"/>
        <v>16</v>
      </c>
      <c r="H81" s="47">
        <f t="shared" si="10"/>
        <v>0.39395327530920754</v>
      </c>
      <c r="I81" s="67">
        <f t="shared" si="11"/>
        <v>40</v>
      </c>
    </row>
    <row r="82" spans="1:9" x14ac:dyDescent="0.15">
      <c r="A82" s="1" t="s">
        <v>166</v>
      </c>
      <c r="B82" s="1" t="s">
        <v>40</v>
      </c>
      <c r="C82" s="1" t="s">
        <v>167</v>
      </c>
      <c r="D82" s="29">
        <v>3745</v>
      </c>
      <c r="E82" s="2">
        <v>2254</v>
      </c>
      <c r="F82" s="45">
        <f t="shared" si="8"/>
        <v>5999</v>
      </c>
      <c r="G82" s="46">
        <f t="shared" si="9"/>
        <v>29</v>
      </c>
      <c r="H82" s="47">
        <f t="shared" si="10"/>
        <v>0.37572928821470247</v>
      </c>
      <c r="I82" s="67">
        <f t="shared" si="11"/>
        <v>51</v>
      </c>
    </row>
    <row r="83" spans="1:9" x14ac:dyDescent="0.15">
      <c r="A83" s="1" t="s">
        <v>168</v>
      </c>
      <c r="B83" s="1" t="s">
        <v>341</v>
      </c>
      <c r="C83" s="1" t="s">
        <v>169</v>
      </c>
      <c r="D83" s="29">
        <v>209</v>
      </c>
      <c r="E83" s="2">
        <v>249</v>
      </c>
      <c r="F83" s="45">
        <f t="shared" si="8"/>
        <v>458</v>
      </c>
      <c r="G83" s="46">
        <f t="shared" si="9"/>
        <v>81</v>
      </c>
      <c r="H83" s="47">
        <f t="shared" si="10"/>
        <v>0.54366812227074235</v>
      </c>
      <c r="I83" s="67">
        <f t="shared" si="11"/>
        <v>14</v>
      </c>
    </row>
    <row r="84" spans="1:9" x14ac:dyDescent="0.15">
      <c r="A84" s="1" t="s">
        <v>170</v>
      </c>
      <c r="B84" s="1" t="s">
        <v>40</v>
      </c>
      <c r="C84" s="1" t="s">
        <v>171</v>
      </c>
      <c r="D84" s="29">
        <v>3184</v>
      </c>
      <c r="E84" s="2">
        <v>2452</v>
      </c>
      <c r="F84" s="45">
        <f t="shared" si="8"/>
        <v>5636</v>
      </c>
      <c r="G84" s="46">
        <f t="shared" si="9"/>
        <v>33</v>
      </c>
      <c r="H84" s="47">
        <f t="shared" si="10"/>
        <v>0.43506032647267567</v>
      </c>
      <c r="I84" s="67">
        <f t="shared" si="11"/>
        <v>22</v>
      </c>
    </row>
    <row r="85" spans="1:9" x14ac:dyDescent="0.15">
      <c r="A85" s="1" t="s">
        <v>172</v>
      </c>
      <c r="B85" s="1" t="s">
        <v>40</v>
      </c>
      <c r="C85" s="1" t="s">
        <v>173</v>
      </c>
      <c r="D85" s="29">
        <v>4918</v>
      </c>
      <c r="E85" s="2">
        <v>3193</v>
      </c>
      <c r="F85" s="45">
        <f t="shared" si="8"/>
        <v>8111</v>
      </c>
      <c r="G85" s="46">
        <f t="shared" si="9"/>
        <v>18</v>
      </c>
      <c r="H85" s="47">
        <f t="shared" si="10"/>
        <v>0.39366292688940946</v>
      </c>
      <c r="I85" s="67">
        <f t="shared" si="11"/>
        <v>41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70">
        <v>2777</v>
      </c>
      <c r="E86" s="52">
        <v>2200</v>
      </c>
      <c r="F86" s="53">
        <f t="shared" si="8"/>
        <v>4977</v>
      </c>
      <c r="G86" s="54">
        <f t="shared" si="9"/>
        <v>38</v>
      </c>
      <c r="H86" s="55">
        <f t="shared" si="10"/>
        <v>0.4420333534257585</v>
      </c>
      <c r="I86" s="71">
        <f t="shared" si="11"/>
        <v>21</v>
      </c>
    </row>
    <row r="87" spans="1:9" x14ac:dyDescent="0.15">
      <c r="A87" s="1" t="s">
        <v>176</v>
      </c>
      <c r="B87" s="1" t="s">
        <v>338</v>
      </c>
      <c r="C87" s="1" t="s">
        <v>177</v>
      </c>
      <c r="D87" s="29">
        <v>3530</v>
      </c>
      <c r="E87" s="2">
        <v>591</v>
      </c>
      <c r="F87" s="45">
        <f t="shared" si="8"/>
        <v>4121</v>
      </c>
      <c r="G87" s="46">
        <f t="shared" si="9"/>
        <v>47</v>
      </c>
      <c r="H87" s="47">
        <f t="shared" si="10"/>
        <v>0.14341179325406456</v>
      </c>
      <c r="I87" s="67">
        <f t="shared" si="11"/>
        <v>76</v>
      </c>
    </row>
    <row r="88" spans="1:9" x14ac:dyDescent="0.15">
      <c r="A88" s="1" t="s">
        <v>178</v>
      </c>
      <c r="B88" s="1" t="s">
        <v>341</v>
      </c>
      <c r="C88" s="1" t="s">
        <v>179</v>
      </c>
      <c r="D88" s="29">
        <v>1118</v>
      </c>
      <c r="E88" s="2">
        <v>1509</v>
      </c>
      <c r="F88" s="45">
        <f t="shared" si="8"/>
        <v>2627</v>
      </c>
      <c r="G88" s="46">
        <f t="shared" si="9"/>
        <v>61</v>
      </c>
      <c r="H88" s="47">
        <f t="shared" si="10"/>
        <v>0.57441948991244762</v>
      </c>
      <c r="I88" s="67">
        <f t="shared" si="11"/>
        <v>10</v>
      </c>
    </row>
    <row r="89" spans="1:9" x14ac:dyDescent="0.15">
      <c r="A89" s="1" t="s">
        <v>180</v>
      </c>
      <c r="B89" s="1" t="s">
        <v>337</v>
      </c>
      <c r="C89" s="1" t="s">
        <v>181</v>
      </c>
      <c r="D89" s="29">
        <v>8258</v>
      </c>
      <c r="E89" s="2">
        <v>3389</v>
      </c>
      <c r="F89" s="45">
        <f t="shared" si="8"/>
        <v>11647</v>
      </c>
      <c r="G89" s="46">
        <f t="shared" si="9"/>
        <v>4</v>
      </c>
      <c r="H89" s="47">
        <f t="shared" si="10"/>
        <v>0.29097621705160126</v>
      </c>
      <c r="I89" s="67">
        <f t="shared" si="11"/>
        <v>65</v>
      </c>
    </row>
    <row r="90" spans="1:9" x14ac:dyDescent="0.15">
      <c r="A90" s="1" t="s">
        <v>182</v>
      </c>
      <c r="B90" s="1" t="s">
        <v>40</v>
      </c>
      <c r="C90" s="1" t="s">
        <v>183</v>
      </c>
      <c r="D90" s="29">
        <v>3399</v>
      </c>
      <c r="E90" s="2">
        <v>2499</v>
      </c>
      <c r="F90" s="45">
        <f t="shared" si="8"/>
        <v>5898</v>
      </c>
      <c r="G90" s="46">
        <f t="shared" si="9"/>
        <v>30</v>
      </c>
      <c r="H90" s="47">
        <f t="shared" si="10"/>
        <v>0.42370295015259413</v>
      </c>
      <c r="I90" s="67">
        <f t="shared" si="11"/>
        <v>26</v>
      </c>
    </row>
    <row r="91" spans="1:9" x14ac:dyDescent="0.15">
      <c r="A91" s="1" t="s">
        <v>184</v>
      </c>
      <c r="B91" s="1" t="s">
        <v>40</v>
      </c>
      <c r="C91" s="1" t="s">
        <v>185</v>
      </c>
      <c r="D91" s="29">
        <v>4504</v>
      </c>
      <c r="E91" s="2">
        <v>3000</v>
      </c>
      <c r="F91" s="45">
        <f t="shared" si="8"/>
        <v>7504</v>
      </c>
      <c r="G91" s="46">
        <f t="shared" si="9"/>
        <v>22</v>
      </c>
      <c r="H91" s="47">
        <f t="shared" si="10"/>
        <v>0.39978678038379528</v>
      </c>
      <c r="I91" s="67">
        <f t="shared" si="11"/>
        <v>33</v>
      </c>
    </row>
    <row r="92" spans="1:9" x14ac:dyDescent="0.15">
      <c r="A92" s="1" t="s">
        <v>186</v>
      </c>
      <c r="B92" s="1" t="s">
        <v>40</v>
      </c>
      <c r="C92" s="1" t="s">
        <v>187</v>
      </c>
      <c r="D92" s="29">
        <v>4572</v>
      </c>
      <c r="E92" s="2">
        <v>3185</v>
      </c>
      <c r="F92" s="45">
        <f t="shared" si="8"/>
        <v>7757</v>
      </c>
      <c r="G92" s="46">
        <f t="shared" si="9"/>
        <v>21</v>
      </c>
      <c r="H92" s="47">
        <f t="shared" si="10"/>
        <v>0.41059688023720509</v>
      </c>
      <c r="I92" s="67">
        <f t="shared" si="11"/>
        <v>27</v>
      </c>
    </row>
    <row r="93" spans="1:9" x14ac:dyDescent="0.15">
      <c r="A93" s="1" t="s">
        <v>188</v>
      </c>
      <c r="B93" s="1" t="s">
        <v>40</v>
      </c>
      <c r="C93" s="1" t="s">
        <v>189</v>
      </c>
      <c r="D93" s="29">
        <v>2993</v>
      </c>
      <c r="E93" s="2">
        <v>1940</v>
      </c>
      <c r="F93" s="45">
        <f t="shared" si="8"/>
        <v>4933</v>
      </c>
      <c r="G93" s="46">
        <f t="shared" si="9"/>
        <v>39</v>
      </c>
      <c r="H93" s="47">
        <f t="shared" si="10"/>
        <v>0.39326981552807622</v>
      </c>
      <c r="I93" s="67">
        <f t="shared" si="11"/>
        <v>43</v>
      </c>
    </row>
    <row r="94" spans="1:9" x14ac:dyDescent="0.15">
      <c r="A94" s="1" t="s">
        <v>190</v>
      </c>
      <c r="B94" s="1" t="s">
        <v>40</v>
      </c>
      <c r="C94" s="1" t="s">
        <v>191</v>
      </c>
      <c r="D94" s="29">
        <v>2974</v>
      </c>
      <c r="E94" s="2">
        <v>1699</v>
      </c>
      <c r="F94" s="45">
        <f t="shared" si="8"/>
        <v>4673</v>
      </c>
      <c r="G94" s="46">
        <f t="shared" si="9"/>
        <v>41</v>
      </c>
      <c r="H94" s="47">
        <f t="shared" si="10"/>
        <v>0.36357800128397177</v>
      </c>
      <c r="I94" s="67">
        <f t="shared" si="11"/>
        <v>53</v>
      </c>
    </row>
    <row r="95" spans="1:9" x14ac:dyDescent="0.15">
      <c r="A95" s="1" t="s">
        <v>192</v>
      </c>
      <c r="B95" s="1" t="s">
        <v>40</v>
      </c>
      <c r="C95" s="1" t="s">
        <v>193</v>
      </c>
      <c r="D95" s="29">
        <v>5321</v>
      </c>
      <c r="E95" s="2">
        <v>3451</v>
      </c>
      <c r="F95" s="45">
        <f t="shared" si="8"/>
        <v>8772</v>
      </c>
      <c r="G95" s="46">
        <f t="shared" si="9"/>
        <v>15</v>
      </c>
      <c r="H95" s="47">
        <f t="shared" si="10"/>
        <v>0.39341085271317827</v>
      </c>
      <c r="I95" s="67">
        <f t="shared" si="11"/>
        <v>42</v>
      </c>
    </row>
    <row r="96" spans="1:9" x14ac:dyDescent="0.15">
      <c r="A96" s="1" t="s">
        <v>194</v>
      </c>
      <c r="B96" s="1" t="s">
        <v>338</v>
      </c>
      <c r="C96" s="1" t="s">
        <v>195</v>
      </c>
      <c r="D96" s="29">
        <v>568</v>
      </c>
      <c r="E96" s="2">
        <v>199</v>
      </c>
      <c r="F96" s="45">
        <f t="shared" si="8"/>
        <v>767</v>
      </c>
      <c r="G96" s="46">
        <f t="shared" si="9"/>
        <v>78</v>
      </c>
      <c r="H96" s="47">
        <f t="shared" si="10"/>
        <v>0.25945241199478486</v>
      </c>
      <c r="I96" s="67">
        <f t="shared" si="11"/>
        <v>72</v>
      </c>
    </row>
    <row r="97" spans="1:9" ht="14.25" thickBot="1" x14ac:dyDescent="0.2">
      <c r="A97" s="1" t="s">
        <v>196</v>
      </c>
      <c r="B97" s="1" t="s">
        <v>40</v>
      </c>
      <c r="C97" s="1" t="s">
        <v>197</v>
      </c>
      <c r="D97" s="34">
        <v>4336</v>
      </c>
      <c r="E97" s="35">
        <v>2804</v>
      </c>
      <c r="F97" s="72">
        <f t="shared" si="8"/>
        <v>7140</v>
      </c>
      <c r="G97" s="73">
        <f t="shared" si="9"/>
        <v>25</v>
      </c>
      <c r="H97" s="74">
        <f t="shared" si="10"/>
        <v>0.39271708683473389</v>
      </c>
      <c r="I97" s="75">
        <f t="shared" si="11"/>
        <v>45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63" t="s">
        <v>507</v>
      </c>
      <c r="D99" s="264">
        <f>SUM(D12:D97)</f>
        <v>275827</v>
      </c>
      <c r="E99" s="264">
        <f t="shared" ref="E99:F99" si="12">SUM(E12:E97)</f>
        <v>161574</v>
      </c>
      <c r="F99" s="265">
        <f t="shared" si="12"/>
        <v>437401</v>
      </c>
    </row>
  </sheetData>
  <autoFilter ref="A11:I97" xr:uid="{00000000-0009-0000-0000-00001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A1:Q99"/>
  <sheetViews>
    <sheetView showOutlineSymbols="0" showWhiteSpace="0" workbookViewId="0">
      <pane xSplit="3" ySplit="11" topLeftCell="J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7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7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  <c r="M5"/>
    </row>
    <row r="6" spans="1:17" x14ac:dyDescent="0.15">
      <c r="C6" s="27" t="s">
        <v>4</v>
      </c>
      <c r="D6" s="56">
        <f>INDEX(D12:D97,MATCH(C6,C12:C97,0),0)</f>
        <v>2766</v>
      </c>
      <c r="E6" s="57">
        <f>INDEX(E12:E97,MATCH(C6,C12:C97,0),0)</f>
        <v>2199</v>
      </c>
      <c r="F6" s="57">
        <f>SUM(D6:E6)</f>
        <v>4965</v>
      </c>
      <c r="G6" s="58">
        <f>_xlfn.RANK.EQ(F6,$F$12:$F$97,0)</f>
        <v>38</v>
      </c>
      <c r="H6" s="59">
        <f>E6/F6</f>
        <v>0.44290030211480363</v>
      </c>
      <c r="I6" s="60">
        <f>_xlfn.RANK.EQ(H6,$H$12:$H$97,0)</f>
        <v>21</v>
      </c>
    </row>
    <row r="7" spans="1:17" x14ac:dyDescent="0.15">
      <c r="C7" s="28" t="s">
        <v>21</v>
      </c>
      <c r="D7" s="94">
        <f>ROUND(SUMIF($B$12:$B$97,"G",D12:D97)/(COUNTIFS(B12:B97,"G",D12:D97,"&lt;&gt;")),1)</f>
        <v>3809.2</v>
      </c>
      <c r="E7" s="95">
        <f>ROUND(SUMIF($B$12:$B$97,"G",E12:E97)/(COUNTIFS(B12:B97,"G",D12:D97,"&lt;&gt;")),1)</f>
        <v>2462.6</v>
      </c>
      <c r="F7" s="95">
        <f>ROUND(SUM(D7:E7),1)</f>
        <v>6271.8</v>
      </c>
      <c r="G7" s="30"/>
      <c r="H7" s="31">
        <f>E7/F7</f>
        <v>0.39264644918524183</v>
      </c>
      <c r="I7" s="32"/>
      <c r="J7"/>
      <c r="K7"/>
      <c r="N7" s="26"/>
      <c r="O7" s="26"/>
      <c r="P7" s="26"/>
      <c r="Q7" s="26"/>
    </row>
    <row r="8" spans="1:17" ht="14.25" thickBot="1" x14ac:dyDescent="0.2">
      <c r="C8" s="33" t="s">
        <v>22</v>
      </c>
      <c r="D8" s="97">
        <f>ROUND(AVERAGE(D12:D97),1)</f>
        <v>3354.5</v>
      </c>
      <c r="E8" s="98">
        <f>ROUND(AVERAGE(E12:E97),1)</f>
        <v>1952.4</v>
      </c>
      <c r="F8" s="98">
        <f>ROUND(SUM(D8:E8),1)</f>
        <v>5306.9</v>
      </c>
      <c r="G8" s="36"/>
      <c r="H8" s="37">
        <f>E8/F8</f>
        <v>0.36789839642729283</v>
      </c>
      <c r="I8" s="38"/>
    </row>
    <row r="9" spans="1:17" ht="21" customHeight="1" thickBot="1" x14ac:dyDescent="0.2">
      <c r="D9" s="64"/>
    </row>
    <row r="10" spans="1:17" ht="21" customHeight="1" x14ac:dyDescent="0.15">
      <c r="D10" s="377" t="str" cm="1">
        <f t="array" aca="1" ref="D10" ca="1">RIGHT(CELL("filename",A1),4)&amp;"年度（基準日：５月１日）"</f>
        <v>2020年度（基準日：５月１日）</v>
      </c>
      <c r="E10" s="378"/>
      <c r="F10" s="378"/>
      <c r="G10" s="378"/>
      <c r="H10" s="378"/>
      <c r="I10" s="379"/>
    </row>
    <row r="11" spans="1:17" ht="27" x14ac:dyDescent="0.15">
      <c r="A11" s="17" t="s">
        <v>23</v>
      </c>
      <c r="B11" s="39" t="s">
        <v>24</v>
      </c>
      <c r="C11" s="17" t="s">
        <v>16</v>
      </c>
      <c r="D11" s="65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66" t="s">
        <v>20</v>
      </c>
    </row>
    <row r="12" spans="1:17" x14ac:dyDescent="0.15">
      <c r="A12" s="1" t="s">
        <v>25</v>
      </c>
      <c r="B12" s="1" t="s">
        <v>337</v>
      </c>
      <c r="C12" s="1" t="s">
        <v>200</v>
      </c>
      <c r="D12" s="29">
        <v>8085</v>
      </c>
      <c r="E12" s="2">
        <v>3228</v>
      </c>
      <c r="F12" s="45">
        <f t="shared" ref="F12:F42" si="0">SUM(D12:E12)</f>
        <v>11313</v>
      </c>
      <c r="G12" s="46">
        <f t="shared" ref="G12:G42" si="1">_xlfn.RANK.EQ(F12,$F$12:$F$97,0)</f>
        <v>6</v>
      </c>
      <c r="H12" s="47">
        <f t="shared" ref="H12:H42" si="2">E12/F12</f>
        <v>0.28533545478652877</v>
      </c>
      <c r="I12" s="67">
        <f t="shared" ref="I12:I42" si="3">_xlfn.RANK.EQ(H12,$H$12:$H$97,0)</f>
        <v>68</v>
      </c>
    </row>
    <row r="13" spans="1:17" x14ac:dyDescent="0.15">
      <c r="A13" s="1" t="s">
        <v>27</v>
      </c>
      <c r="B13" s="1" t="s">
        <v>341</v>
      </c>
      <c r="C13" s="1" t="s">
        <v>201</v>
      </c>
      <c r="D13" s="29">
        <v>2374</v>
      </c>
      <c r="E13" s="2">
        <v>2665</v>
      </c>
      <c r="F13" s="45">
        <f t="shared" si="0"/>
        <v>5039</v>
      </c>
      <c r="G13" s="46">
        <f t="shared" si="1"/>
        <v>37</v>
      </c>
      <c r="H13" s="47">
        <f t="shared" si="2"/>
        <v>0.52887477674141692</v>
      </c>
      <c r="I13" s="67">
        <f t="shared" si="3"/>
        <v>15</v>
      </c>
    </row>
    <row r="14" spans="1:17" x14ac:dyDescent="0.15">
      <c r="A14" s="1" t="s">
        <v>29</v>
      </c>
      <c r="B14" s="1" t="s">
        <v>338</v>
      </c>
      <c r="C14" s="1" t="s">
        <v>30</v>
      </c>
      <c r="D14" s="29">
        <v>2409</v>
      </c>
      <c r="E14" s="2">
        <v>390</v>
      </c>
      <c r="F14" s="45">
        <f t="shared" si="0"/>
        <v>2799</v>
      </c>
      <c r="G14" s="46">
        <f t="shared" si="1"/>
        <v>59</v>
      </c>
      <c r="H14" s="47">
        <f t="shared" si="2"/>
        <v>0.13933547695605572</v>
      </c>
      <c r="I14" s="67">
        <f t="shared" si="3"/>
        <v>78</v>
      </c>
    </row>
    <row r="15" spans="1:17" x14ac:dyDescent="0.15">
      <c r="A15" s="1" t="s">
        <v>31</v>
      </c>
      <c r="B15" s="1" t="s">
        <v>339</v>
      </c>
      <c r="C15" s="1" t="s">
        <v>202</v>
      </c>
      <c r="D15" s="29">
        <v>1318</v>
      </c>
      <c r="E15" s="2">
        <v>924</v>
      </c>
      <c r="F15" s="45">
        <f t="shared" si="0"/>
        <v>2242</v>
      </c>
      <c r="G15" s="46">
        <f t="shared" si="1"/>
        <v>62</v>
      </c>
      <c r="H15" s="47">
        <f t="shared" si="2"/>
        <v>0.41213202497769846</v>
      </c>
      <c r="I15" s="67">
        <f t="shared" si="3"/>
        <v>27</v>
      </c>
    </row>
    <row r="16" spans="1:17" x14ac:dyDescent="0.15">
      <c r="A16" s="1" t="s">
        <v>33</v>
      </c>
      <c r="B16" s="1" t="s">
        <v>338</v>
      </c>
      <c r="C16" s="1" t="s">
        <v>203</v>
      </c>
      <c r="D16" s="29">
        <v>461</v>
      </c>
      <c r="E16" s="2">
        <v>707</v>
      </c>
      <c r="F16" s="45">
        <f t="shared" si="0"/>
        <v>1168</v>
      </c>
      <c r="G16" s="46">
        <f t="shared" si="1"/>
        <v>72</v>
      </c>
      <c r="H16" s="47">
        <f t="shared" si="2"/>
        <v>0.6053082191780822</v>
      </c>
      <c r="I16" s="67">
        <f t="shared" si="3"/>
        <v>6</v>
      </c>
    </row>
    <row r="17" spans="1:9" x14ac:dyDescent="0.15">
      <c r="A17" s="1" t="s">
        <v>35</v>
      </c>
      <c r="B17" s="1" t="s">
        <v>338</v>
      </c>
      <c r="C17" s="1" t="s">
        <v>204</v>
      </c>
      <c r="D17" s="29">
        <v>1535</v>
      </c>
      <c r="E17" s="2">
        <v>218</v>
      </c>
      <c r="F17" s="45">
        <f t="shared" si="0"/>
        <v>1753</v>
      </c>
      <c r="G17" s="46">
        <f t="shared" si="1"/>
        <v>67</v>
      </c>
      <c r="H17" s="47">
        <f t="shared" si="2"/>
        <v>0.12435824301197947</v>
      </c>
      <c r="I17" s="67">
        <f t="shared" si="3"/>
        <v>80</v>
      </c>
    </row>
    <row r="18" spans="1:9" x14ac:dyDescent="0.15">
      <c r="A18" s="1" t="s">
        <v>37</v>
      </c>
      <c r="B18" s="1" t="s">
        <v>340</v>
      </c>
      <c r="C18" s="1" t="s">
        <v>38</v>
      </c>
      <c r="D18" s="29">
        <v>461</v>
      </c>
      <c r="E18" s="2">
        <v>488</v>
      </c>
      <c r="F18" s="45">
        <f t="shared" si="0"/>
        <v>949</v>
      </c>
      <c r="G18" s="46">
        <f t="shared" si="1"/>
        <v>77</v>
      </c>
      <c r="H18" s="47">
        <f t="shared" si="2"/>
        <v>0.51422550052687044</v>
      </c>
      <c r="I18" s="67">
        <f t="shared" si="3"/>
        <v>18</v>
      </c>
    </row>
    <row r="19" spans="1:9" x14ac:dyDescent="0.15">
      <c r="A19" s="1" t="s">
        <v>39</v>
      </c>
      <c r="B19" s="1" t="s">
        <v>40</v>
      </c>
      <c r="C19" s="1" t="s">
        <v>205</v>
      </c>
      <c r="D19" s="29">
        <v>3390</v>
      </c>
      <c r="E19" s="2">
        <v>2526</v>
      </c>
      <c r="F19" s="45">
        <f t="shared" si="0"/>
        <v>5916</v>
      </c>
      <c r="G19" s="46">
        <f t="shared" si="1"/>
        <v>30</v>
      </c>
      <c r="H19" s="47">
        <f t="shared" si="2"/>
        <v>0.42697768762677485</v>
      </c>
      <c r="I19" s="67">
        <f t="shared" si="3"/>
        <v>24</v>
      </c>
    </row>
    <row r="20" spans="1:9" x14ac:dyDescent="0.15">
      <c r="A20" s="1" t="s">
        <v>42</v>
      </c>
      <c r="B20" s="1" t="s">
        <v>343</v>
      </c>
      <c r="C20" s="1" t="s">
        <v>206</v>
      </c>
      <c r="D20" s="29">
        <v>2814</v>
      </c>
      <c r="E20" s="2">
        <v>1818</v>
      </c>
      <c r="F20" s="45">
        <f t="shared" si="0"/>
        <v>4632</v>
      </c>
      <c r="G20" s="46">
        <f t="shared" si="1"/>
        <v>42</v>
      </c>
      <c r="H20" s="47">
        <f t="shared" si="2"/>
        <v>0.39248704663212436</v>
      </c>
      <c r="I20" s="67">
        <f t="shared" si="3"/>
        <v>44</v>
      </c>
    </row>
    <row r="21" spans="1:9" x14ac:dyDescent="0.15">
      <c r="A21" s="1" t="s">
        <v>44</v>
      </c>
      <c r="B21" s="1" t="s">
        <v>337</v>
      </c>
      <c r="C21" s="1" t="s">
        <v>207</v>
      </c>
      <c r="D21" s="29">
        <v>7902</v>
      </c>
      <c r="E21" s="2">
        <v>2829</v>
      </c>
      <c r="F21" s="45">
        <f t="shared" si="0"/>
        <v>10731</v>
      </c>
      <c r="G21" s="46">
        <f t="shared" si="1"/>
        <v>7</v>
      </c>
      <c r="H21" s="47">
        <f t="shared" si="2"/>
        <v>0.26362873916689966</v>
      </c>
      <c r="I21" s="67">
        <f t="shared" si="3"/>
        <v>71</v>
      </c>
    </row>
    <row r="22" spans="1:9" x14ac:dyDescent="0.15">
      <c r="A22" s="1" t="s">
        <v>46</v>
      </c>
      <c r="B22" s="1" t="s">
        <v>341</v>
      </c>
      <c r="C22" s="1" t="s">
        <v>47</v>
      </c>
      <c r="D22" s="29">
        <v>586</v>
      </c>
      <c r="E22" s="2">
        <v>865</v>
      </c>
      <c r="F22" s="45">
        <f t="shared" si="0"/>
        <v>1451</v>
      </c>
      <c r="G22" s="46">
        <f t="shared" si="1"/>
        <v>69</v>
      </c>
      <c r="H22" s="47">
        <f t="shared" si="2"/>
        <v>0.59614059269469333</v>
      </c>
      <c r="I22" s="67">
        <f t="shared" si="3"/>
        <v>7</v>
      </c>
    </row>
    <row r="23" spans="1:9" x14ac:dyDescent="0.15">
      <c r="A23" s="1" t="s">
        <v>48</v>
      </c>
      <c r="B23" s="1" t="s">
        <v>40</v>
      </c>
      <c r="C23" s="1" t="s">
        <v>208</v>
      </c>
      <c r="D23" s="29">
        <v>2751</v>
      </c>
      <c r="E23" s="2">
        <v>1619</v>
      </c>
      <c r="F23" s="45">
        <f t="shared" si="0"/>
        <v>4370</v>
      </c>
      <c r="G23" s="46">
        <f t="shared" si="1"/>
        <v>45</v>
      </c>
      <c r="H23" s="47">
        <f t="shared" si="2"/>
        <v>0.37048054919908469</v>
      </c>
      <c r="I23" s="67">
        <f t="shared" si="3"/>
        <v>50</v>
      </c>
    </row>
    <row r="24" spans="1:9" x14ac:dyDescent="0.15">
      <c r="A24" s="1" t="s">
        <v>50</v>
      </c>
      <c r="B24" s="1" t="s">
        <v>40</v>
      </c>
      <c r="C24" s="1" t="s">
        <v>209</v>
      </c>
      <c r="D24" s="29">
        <v>4751</v>
      </c>
      <c r="E24" s="2">
        <v>2638</v>
      </c>
      <c r="F24" s="45">
        <f t="shared" si="0"/>
        <v>7389</v>
      </c>
      <c r="G24" s="46">
        <f t="shared" si="1"/>
        <v>23</v>
      </c>
      <c r="H24" s="47">
        <f t="shared" si="2"/>
        <v>0.35701718771146301</v>
      </c>
      <c r="I24" s="67">
        <f t="shared" si="3"/>
        <v>54</v>
      </c>
    </row>
    <row r="25" spans="1:9" x14ac:dyDescent="0.15">
      <c r="A25" s="1" t="s">
        <v>52</v>
      </c>
      <c r="B25" s="1" t="s">
        <v>339</v>
      </c>
      <c r="C25" s="1" t="s">
        <v>210</v>
      </c>
      <c r="D25" s="29">
        <v>2364</v>
      </c>
      <c r="E25" s="2">
        <v>1746</v>
      </c>
      <c r="F25" s="45">
        <f t="shared" si="0"/>
        <v>4110</v>
      </c>
      <c r="G25" s="46">
        <f t="shared" si="1"/>
        <v>46</v>
      </c>
      <c r="H25" s="47">
        <f t="shared" si="2"/>
        <v>0.42481751824817521</v>
      </c>
      <c r="I25" s="67">
        <f t="shared" si="3"/>
        <v>25</v>
      </c>
    </row>
    <row r="26" spans="1:9" x14ac:dyDescent="0.15">
      <c r="A26" s="1" t="s">
        <v>54</v>
      </c>
      <c r="B26" s="1" t="s">
        <v>343</v>
      </c>
      <c r="C26" s="1" t="s">
        <v>55</v>
      </c>
      <c r="D26" s="29">
        <v>4265</v>
      </c>
      <c r="E26" s="2">
        <v>2468</v>
      </c>
      <c r="F26" s="45">
        <f t="shared" si="0"/>
        <v>6733</v>
      </c>
      <c r="G26" s="46">
        <f t="shared" si="1"/>
        <v>27</v>
      </c>
      <c r="H26" s="47">
        <f t="shared" si="2"/>
        <v>0.3665527996435467</v>
      </c>
      <c r="I26" s="67">
        <f t="shared" si="3"/>
        <v>52</v>
      </c>
    </row>
    <row r="27" spans="1:9" x14ac:dyDescent="0.15">
      <c r="A27" s="1" t="s">
        <v>56</v>
      </c>
      <c r="B27" s="1" t="s">
        <v>337</v>
      </c>
      <c r="C27" s="1" t="s">
        <v>211</v>
      </c>
      <c r="D27" s="29">
        <v>5949</v>
      </c>
      <c r="E27" s="2">
        <v>3848</v>
      </c>
      <c r="F27" s="45">
        <f t="shared" si="0"/>
        <v>9797</v>
      </c>
      <c r="G27" s="46">
        <f t="shared" si="1"/>
        <v>12</v>
      </c>
      <c r="H27" s="47">
        <f t="shared" si="2"/>
        <v>0.39277329794835153</v>
      </c>
      <c r="I27" s="67">
        <f t="shared" si="3"/>
        <v>43</v>
      </c>
    </row>
    <row r="28" spans="1:9" x14ac:dyDescent="0.15">
      <c r="A28" s="1" t="s">
        <v>58</v>
      </c>
      <c r="B28" s="1" t="s">
        <v>339</v>
      </c>
      <c r="C28" s="1" t="s">
        <v>212</v>
      </c>
      <c r="D28" s="29">
        <v>201</v>
      </c>
      <c r="E28" s="2">
        <v>101</v>
      </c>
      <c r="F28" s="45">
        <f t="shared" si="0"/>
        <v>302</v>
      </c>
      <c r="G28" s="46">
        <f t="shared" si="1"/>
        <v>82</v>
      </c>
      <c r="H28" s="47">
        <f t="shared" si="2"/>
        <v>0.33443708609271522</v>
      </c>
      <c r="I28" s="67">
        <f t="shared" si="3"/>
        <v>60</v>
      </c>
    </row>
    <row r="29" spans="1:9" x14ac:dyDescent="0.15">
      <c r="A29" s="1" t="s">
        <v>60</v>
      </c>
      <c r="B29" s="1" t="s">
        <v>343</v>
      </c>
      <c r="C29" s="1" t="s">
        <v>213</v>
      </c>
      <c r="D29" s="29">
        <v>2443</v>
      </c>
      <c r="E29" s="2">
        <v>1594</v>
      </c>
      <c r="F29" s="45">
        <f t="shared" si="0"/>
        <v>4037</v>
      </c>
      <c r="G29" s="46">
        <f t="shared" si="1"/>
        <v>49</v>
      </c>
      <c r="H29" s="47">
        <f t="shared" si="2"/>
        <v>0.39484765915283626</v>
      </c>
      <c r="I29" s="67">
        <f t="shared" si="3"/>
        <v>41</v>
      </c>
    </row>
    <row r="30" spans="1:9" x14ac:dyDescent="0.15">
      <c r="A30" s="1" t="s">
        <v>62</v>
      </c>
      <c r="B30" s="1" t="s">
        <v>40</v>
      </c>
      <c r="C30" s="1" t="s">
        <v>63</v>
      </c>
      <c r="D30" s="29">
        <v>3020</v>
      </c>
      <c r="E30" s="2">
        <v>2062</v>
      </c>
      <c r="F30" s="45">
        <f t="shared" si="0"/>
        <v>5082</v>
      </c>
      <c r="G30" s="46">
        <f t="shared" si="1"/>
        <v>36</v>
      </c>
      <c r="H30" s="47">
        <f t="shared" si="2"/>
        <v>0.40574576938213303</v>
      </c>
      <c r="I30" s="67">
        <f t="shared" si="3"/>
        <v>31</v>
      </c>
    </row>
    <row r="31" spans="1:9" x14ac:dyDescent="0.15">
      <c r="A31" s="1" t="s">
        <v>64</v>
      </c>
      <c r="B31" s="1" t="s">
        <v>343</v>
      </c>
      <c r="C31" s="1" t="s">
        <v>214</v>
      </c>
      <c r="D31" s="29">
        <v>4505</v>
      </c>
      <c r="E31" s="2">
        <v>2299</v>
      </c>
      <c r="F31" s="45">
        <f t="shared" si="0"/>
        <v>6804</v>
      </c>
      <c r="G31" s="46">
        <f t="shared" si="1"/>
        <v>26</v>
      </c>
      <c r="H31" s="47">
        <f t="shared" si="2"/>
        <v>0.33788947677836567</v>
      </c>
      <c r="I31" s="67">
        <f t="shared" si="3"/>
        <v>59</v>
      </c>
    </row>
    <row r="32" spans="1:9" x14ac:dyDescent="0.15">
      <c r="A32" s="1" t="s">
        <v>66</v>
      </c>
      <c r="B32" s="1" t="s">
        <v>337</v>
      </c>
      <c r="C32" s="1" t="s">
        <v>215</v>
      </c>
      <c r="D32" s="29">
        <v>6331</v>
      </c>
      <c r="E32" s="2">
        <v>4142</v>
      </c>
      <c r="F32" s="45">
        <f t="shared" si="0"/>
        <v>10473</v>
      </c>
      <c r="G32" s="46">
        <f t="shared" si="1"/>
        <v>9</v>
      </c>
      <c r="H32" s="47">
        <f t="shared" si="2"/>
        <v>0.39549317292084407</v>
      </c>
      <c r="I32" s="67">
        <f t="shared" si="3"/>
        <v>40</v>
      </c>
    </row>
    <row r="33" spans="1:9" x14ac:dyDescent="0.15">
      <c r="A33" s="1" t="s">
        <v>68</v>
      </c>
      <c r="B33" s="1" t="s">
        <v>337</v>
      </c>
      <c r="C33" s="1" t="s">
        <v>216</v>
      </c>
      <c r="D33" s="29">
        <v>11326</v>
      </c>
      <c r="E33" s="2">
        <v>2736</v>
      </c>
      <c r="F33" s="45">
        <f t="shared" si="0"/>
        <v>14062</v>
      </c>
      <c r="G33" s="46">
        <f t="shared" si="1"/>
        <v>2</v>
      </c>
      <c r="H33" s="47">
        <f t="shared" si="2"/>
        <v>0.19456691793485992</v>
      </c>
      <c r="I33" s="67">
        <f t="shared" si="3"/>
        <v>74</v>
      </c>
    </row>
    <row r="34" spans="1:9" x14ac:dyDescent="0.15">
      <c r="A34" s="1" t="s">
        <v>70</v>
      </c>
      <c r="B34" s="1" t="s">
        <v>340</v>
      </c>
      <c r="C34" s="1" t="s">
        <v>71</v>
      </c>
      <c r="D34" s="29">
        <v>646</v>
      </c>
      <c r="E34" s="2">
        <v>832</v>
      </c>
      <c r="F34" s="45">
        <f t="shared" si="0"/>
        <v>1478</v>
      </c>
      <c r="G34" s="46">
        <f t="shared" si="1"/>
        <v>68</v>
      </c>
      <c r="H34" s="47">
        <f t="shared" si="2"/>
        <v>0.56292286874154263</v>
      </c>
      <c r="I34" s="67">
        <f t="shared" si="3"/>
        <v>12</v>
      </c>
    </row>
    <row r="35" spans="1:9" x14ac:dyDescent="0.15">
      <c r="A35" s="1" t="s">
        <v>72</v>
      </c>
      <c r="B35" s="1" t="s">
        <v>339</v>
      </c>
      <c r="C35" s="1" t="s">
        <v>217</v>
      </c>
      <c r="D35" s="29">
        <v>1322</v>
      </c>
      <c r="E35" s="2">
        <v>2491</v>
      </c>
      <c r="F35" s="45">
        <f t="shared" si="0"/>
        <v>3813</v>
      </c>
      <c r="G35" s="46">
        <f t="shared" si="1"/>
        <v>53</v>
      </c>
      <c r="H35" s="47">
        <f t="shared" si="2"/>
        <v>0.65329137162339368</v>
      </c>
      <c r="I35" s="67">
        <f t="shared" si="3"/>
        <v>4</v>
      </c>
    </row>
    <row r="36" spans="1:9" x14ac:dyDescent="0.15">
      <c r="A36" s="1" t="s">
        <v>74</v>
      </c>
      <c r="B36" s="1" t="s">
        <v>339</v>
      </c>
      <c r="C36" s="1" t="s">
        <v>218</v>
      </c>
      <c r="D36" s="29">
        <v>685</v>
      </c>
      <c r="E36" s="2">
        <v>1299</v>
      </c>
      <c r="F36" s="45">
        <f t="shared" si="0"/>
        <v>1984</v>
      </c>
      <c r="G36" s="46">
        <f t="shared" si="1"/>
        <v>65</v>
      </c>
      <c r="H36" s="47">
        <f t="shared" si="2"/>
        <v>0.65473790322580649</v>
      </c>
      <c r="I36" s="67">
        <f t="shared" si="3"/>
        <v>3</v>
      </c>
    </row>
    <row r="37" spans="1:9" x14ac:dyDescent="0.15">
      <c r="A37" s="1" t="s">
        <v>76</v>
      </c>
      <c r="B37" s="1" t="s">
        <v>338</v>
      </c>
      <c r="C37" s="1" t="s">
        <v>219</v>
      </c>
      <c r="D37" s="29">
        <v>4288</v>
      </c>
      <c r="E37" s="2">
        <v>634</v>
      </c>
      <c r="F37" s="45">
        <f t="shared" si="0"/>
        <v>4922</v>
      </c>
      <c r="G37" s="46">
        <f t="shared" si="1"/>
        <v>39</v>
      </c>
      <c r="H37" s="47">
        <f t="shared" si="2"/>
        <v>0.12880942706216986</v>
      </c>
      <c r="I37" s="67">
        <f t="shared" si="3"/>
        <v>79</v>
      </c>
    </row>
    <row r="38" spans="1:9" x14ac:dyDescent="0.15">
      <c r="A38" s="1" t="s">
        <v>78</v>
      </c>
      <c r="B38" s="1" t="s">
        <v>343</v>
      </c>
      <c r="C38" s="1" t="s">
        <v>79</v>
      </c>
      <c r="D38" s="29">
        <v>0</v>
      </c>
      <c r="E38" s="2">
        <v>2022</v>
      </c>
      <c r="F38" s="45">
        <f t="shared" si="0"/>
        <v>2022</v>
      </c>
      <c r="G38" s="46">
        <f t="shared" si="1"/>
        <v>64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80</v>
      </c>
      <c r="B39" s="1" t="s">
        <v>341</v>
      </c>
      <c r="C39" s="1" t="s">
        <v>220</v>
      </c>
      <c r="D39" s="29">
        <v>1952</v>
      </c>
      <c r="E39" s="2">
        <v>2508</v>
      </c>
      <c r="F39" s="45">
        <f t="shared" si="0"/>
        <v>4460</v>
      </c>
      <c r="G39" s="46">
        <f t="shared" si="1"/>
        <v>43</v>
      </c>
      <c r="H39" s="47">
        <f t="shared" si="2"/>
        <v>0.56233183856502245</v>
      </c>
      <c r="I39" s="67">
        <f t="shared" si="3"/>
        <v>13</v>
      </c>
    </row>
    <row r="40" spans="1:9" x14ac:dyDescent="0.15">
      <c r="A40" s="1" t="s">
        <v>82</v>
      </c>
      <c r="B40" s="1" t="s">
        <v>338</v>
      </c>
      <c r="C40" s="1" t="s">
        <v>221</v>
      </c>
      <c r="D40" s="29">
        <v>2476</v>
      </c>
      <c r="E40" s="2">
        <v>1311</v>
      </c>
      <c r="F40" s="45">
        <f t="shared" si="0"/>
        <v>3787</v>
      </c>
      <c r="G40" s="46">
        <f t="shared" si="1"/>
        <v>54</v>
      </c>
      <c r="H40" s="47">
        <f t="shared" si="2"/>
        <v>0.34618431476102457</v>
      </c>
      <c r="I40" s="67">
        <f t="shared" si="3"/>
        <v>56</v>
      </c>
    </row>
    <row r="41" spans="1:9" x14ac:dyDescent="0.15">
      <c r="A41" s="1" t="s">
        <v>84</v>
      </c>
      <c r="B41" s="1" t="s">
        <v>338</v>
      </c>
      <c r="C41" s="1" t="s">
        <v>222</v>
      </c>
      <c r="D41" s="29">
        <v>3036</v>
      </c>
      <c r="E41" s="2">
        <v>416</v>
      </c>
      <c r="F41" s="45">
        <f t="shared" si="0"/>
        <v>3452</v>
      </c>
      <c r="G41" s="46">
        <f t="shared" si="1"/>
        <v>58</v>
      </c>
      <c r="H41" s="47">
        <f t="shared" si="2"/>
        <v>0.1205098493626883</v>
      </c>
      <c r="I41" s="67">
        <f t="shared" si="3"/>
        <v>81</v>
      </c>
    </row>
    <row r="42" spans="1:9" x14ac:dyDescent="0.15">
      <c r="A42" s="1" t="s">
        <v>86</v>
      </c>
      <c r="B42" s="1" t="s">
        <v>339</v>
      </c>
      <c r="C42" s="1" t="s">
        <v>87</v>
      </c>
      <c r="D42" s="29">
        <v>3122</v>
      </c>
      <c r="E42" s="2">
        <v>1269</v>
      </c>
      <c r="F42" s="45">
        <f t="shared" si="0"/>
        <v>4391</v>
      </c>
      <c r="G42" s="46">
        <f t="shared" si="1"/>
        <v>44</v>
      </c>
      <c r="H42" s="47">
        <f t="shared" si="2"/>
        <v>0.28900022773855616</v>
      </c>
      <c r="I42" s="67">
        <f t="shared" si="3"/>
        <v>66</v>
      </c>
    </row>
    <row r="43" spans="1:9" x14ac:dyDescent="0.15">
      <c r="A43" s="77" t="s">
        <v>88</v>
      </c>
      <c r="B43" s="77" t="s">
        <v>342</v>
      </c>
      <c r="C43" s="77" t="s">
        <v>223</v>
      </c>
      <c r="D43" s="68"/>
      <c r="E43" s="48"/>
      <c r="F43" s="49"/>
      <c r="G43" s="50"/>
      <c r="H43" s="51"/>
      <c r="I43" s="69"/>
    </row>
    <row r="44" spans="1:9" x14ac:dyDescent="0.15">
      <c r="A44" s="1" t="s">
        <v>90</v>
      </c>
      <c r="B44" s="87" t="s">
        <v>338</v>
      </c>
      <c r="C44" s="1" t="s">
        <v>224</v>
      </c>
      <c r="D44" s="29">
        <v>1293</v>
      </c>
      <c r="E44" s="2">
        <v>614</v>
      </c>
      <c r="F44" s="45">
        <f>SUM(D44:E44)</f>
        <v>1907</v>
      </c>
      <c r="G44" s="46">
        <f>_xlfn.RANK.EQ(F44,$F$12:$F$97,0)</f>
        <v>66</v>
      </c>
      <c r="H44" s="47">
        <f>E44/F44</f>
        <v>0.3219716832721552</v>
      </c>
      <c r="I44" s="67">
        <f>_xlfn.RANK.EQ(H44,$H$12:$H$97,0)</f>
        <v>62</v>
      </c>
    </row>
    <row r="45" spans="1:9" x14ac:dyDescent="0.15">
      <c r="A45" s="1" t="s">
        <v>92</v>
      </c>
      <c r="B45" s="1" t="s">
        <v>343</v>
      </c>
      <c r="C45" s="1" t="s">
        <v>225</v>
      </c>
      <c r="D45" s="29">
        <v>5237</v>
      </c>
      <c r="E45" s="2">
        <v>2061</v>
      </c>
      <c r="F45" s="45">
        <f>SUM(D45:E45)</f>
        <v>7298</v>
      </c>
      <c r="G45" s="46">
        <f>_xlfn.RANK.EQ(F45,$F$12:$F$97,0)</f>
        <v>24</v>
      </c>
      <c r="H45" s="47">
        <f>E45/F45</f>
        <v>0.28240613866812825</v>
      </c>
      <c r="I45" s="67">
        <f>_xlfn.RANK.EQ(H45,$H$12:$H$97,0)</f>
        <v>69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68"/>
      <c r="E46" s="48"/>
      <c r="F46" s="49"/>
      <c r="G46" s="50"/>
      <c r="H46" s="51"/>
      <c r="I46" s="69"/>
    </row>
    <row r="47" spans="1:9" x14ac:dyDescent="0.15">
      <c r="A47" s="1" t="s">
        <v>96</v>
      </c>
      <c r="B47" s="1" t="s">
        <v>337</v>
      </c>
      <c r="C47" s="1" t="s">
        <v>226</v>
      </c>
      <c r="D47" s="29">
        <v>6242</v>
      </c>
      <c r="E47" s="2">
        <v>3930</v>
      </c>
      <c r="F47" s="45">
        <f>SUM(D47:E47)</f>
        <v>10172</v>
      </c>
      <c r="G47" s="46">
        <f>_xlfn.RANK.EQ(F47,$F$12:$F$97,0)</f>
        <v>10</v>
      </c>
      <c r="H47" s="47">
        <f>E47/F47</f>
        <v>0.38635469917420368</v>
      </c>
      <c r="I47" s="67">
        <f>_xlfn.RANK.EQ(H47,$H$12:$H$97,0)</f>
        <v>46</v>
      </c>
    </row>
    <row r="48" spans="1:9" x14ac:dyDescent="0.15">
      <c r="A48" s="1" t="s">
        <v>98</v>
      </c>
      <c r="B48" s="1" t="s">
        <v>338</v>
      </c>
      <c r="C48" s="1" t="s">
        <v>227</v>
      </c>
      <c r="D48" s="29">
        <v>1021</v>
      </c>
      <c r="E48" s="2">
        <v>107</v>
      </c>
      <c r="F48" s="45">
        <f>SUM(D48:E48)</f>
        <v>1128</v>
      </c>
      <c r="G48" s="46">
        <f>_xlfn.RANK.EQ(F48,$F$12:$F$97,0)</f>
        <v>73</v>
      </c>
      <c r="H48" s="47">
        <f>E48/F48</f>
        <v>9.4858156028368792E-2</v>
      </c>
      <c r="I48" s="67">
        <f>_xlfn.RANK.EQ(H48,$H$12:$H$97,0)</f>
        <v>82</v>
      </c>
    </row>
    <row r="49" spans="1:9" x14ac:dyDescent="0.15">
      <c r="A49" s="1" t="s">
        <v>100</v>
      </c>
      <c r="B49" s="1" t="s">
        <v>341</v>
      </c>
      <c r="C49" s="1" t="s">
        <v>228</v>
      </c>
      <c r="D49" s="29">
        <v>335</v>
      </c>
      <c r="E49" s="2">
        <v>342</v>
      </c>
      <c r="F49" s="45">
        <f>SUM(D49:E49)</f>
        <v>677</v>
      </c>
      <c r="G49" s="46">
        <f>_xlfn.RANK.EQ(F49,$F$12:$F$97,0)</f>
        <v>80</v>
      </c>
      <c r="H49" s="47">
        <f>E49/F49</f>
        <v>0.50516986706056133</v>
      </c>
      <c r="I49" s="67">
        <f>_xlfn.RANK.EQ(H49,$H$12:$H$97,0)</f>
        <v>20</v>
      </c>
    </row>
    <row r="50" spans="1:9" x14ac:dyDescent="0.15">
      <c r="A50" s="1" t="s">
        <v>102</v>
      </c>
      <c r="B50" s="1" t="s">
        <v>40</v>
      </c>
      <c r="C50" s="1" t="s">
        <v>103</v>
      </c>
      <c r="D50" s="29">
        <v>4732</v>
      </c>
      <c r="E50" s="2">
        <v>3210</v>
      </c>
      <c r="F50" s="45">
        <f>SUM(D50:E50)</f>
        <v>7942</v>
      </c>
      <c r="G50" s="46">
        <f>_xlfn.RANK.EQ(F50,$F$12:$F$97,0)</f>
        <v>19</v>
      </c>
      <c r="H50" s="47">
        <f>E50/F50</f>
        <v>0.40418030722739862</v>
      </c>
      <c r="I50" s="67">
        <f>_xlfn.RANK.EQ(H50,$H$12:$H$97,0)</f>
        <v>32</v>
      </c>
    </row>
    <row r="51" spans="1:9" x14ac:dyDescent="0.15">
      <c r="A51" s="1" t="s">
        <v>104</v>
      </c>
      <c r="B51" s="1" t="s">
        <v>40</v>
      </c>
      <c r="C51" s="1" t="s">
        <v>229</v>
      </c>
      <c r="D51" s="29">
        <v>4763</v>
      </c>
      <c r="E51" s="2">
        <v>3036</v>
      </c>
      <c r="F51" s="45">
        <f>SUM(D51:E51)</f>
        <v>7799</v>
      </c>
      <c r="G51" s="46">
        <f>_xlfn.RANK.EQ(F51,$F$12:$F$97,0)</f>
        <v>20</v>
      </c>
      <c r="H51" s="47">
        <f>E51/F51</f>
        <v>0.38928067700987307</v>
      </c>
      <c r="I51" s="67">
        <f>_xlfn.RANK.EQ(H51,$H$12:$H$97,0)</f>
        <v>45</v>
      </c>
    </row>
    <row r="52" spans="1:9" x14ac:dyDescent="0.15">
      <c r="A52" s="77" t="s">
        <v>106</v>
      </c>
      <c r="B52" s="77" t="s">
        <v>342</v>
      </c>
      <c r="C52" s="77" t="s">
        <v>230</v>
      </c>
      <c r="D52" s="68"/>
      <c r="E52" s="48"/>
      <c r="F52" s="49"/>
      <c r="G52" s="50"/>
      <c r="H52" s="51"/>
      <c r="I52" s="69"/>
    </row>
    <row r="53" spans="1:9" x14ac:dyDescent="0.15">
      <c r="A53" s="1" t="s">
        <v>108</v>
      </c>
      <c r="B53" s="1" t="s">
        <v>40</v>
      </c>
      <c r="C53" s="1" t="s">
        <v>231</v>
      </c>
      <c r="D53" s="29">
        <v>2658</v>
      </c>
      <c r="E53" s="2">
        <v>1286</v>
      </c>
      <c r="F53" s="45">
        <f t="shared" ref="F53:F74" si="4">SUM(D53:E53)</f>
        <v>3944</v>
      </c>
      <c r="G53" s="46">
        <f t="shared" ref="G53:G74" si="5">_xlfn.RANK.EQ(F53,$F$12:$F$97,0)</f>
        <v>52</v>
      </c>
      <c r="H53" s="47">
        <f t="shared" ref="H53:H74" si="6">E53/F53</f>
        <v>0.32606490872210953</v>
      </c>
      <c r="I53" s="67">
        <f t="shared" ref="I53:I74" si="7">_xlfn.RANK.EQ(H53,$H$12:$H$97,0)</f>
        <v>61</v>
      </c>
    </row>
    <row r="54" spans="1:9" x14ac:dyDescent="0.15">
      <c r="A54" s="1" t="s">
        <v>110</v>
      </c>
      <c r="B54" s="1" t="s">
        <v>40</v>
      </c>
      <c r="C54" s="1" t="s">
        <v>111</v>
      </c>
      <c r="D54" s="29">
        <v>2610</v>
      </c>
      <c r="E54" s="2">
        <v>1158</v>
      </c>
      <c r="F54" s="45">
        <f t="shared" si="4"/>
        <v>3768</v>
      </c>
      <c r="G54" s="46">
        <f t="shared" si="5"/>
        <v>55</v>
      </c>
      <c r="H54" s="47">
        <f t="shared" si="6"/>
        <v>0.3073248407643312</v>
      </c>
      <c r="I54" s="67">
        <f t="shared" si="7"/>
        <v>64</v>
      </c>
    </row>
    <row r="55" spans="1:9" x14ac:dyDescent="0.15">
      <c r="A55" s="1" t="s">
        <v>112</v>
      </c>
      <c r="B55" s="1" t="s">
        <v>40</v>
      </c>
      <c r="C55" s="1" t="s">
        <v>232</v>
      </c>
      <c r="D55" s="29">
        <v>5867</v>
      </c>
      <c r="E55" s="2">
        <v>2997</v>
      </c>
      <c r="F55" s="45">
        <f t="shared" si="4"/>
        <v>8864</v>
      </c>
      <c r="G55" s="46">
        <f t="shared" si="5"/>
        <v>14</v>
      </c>
      <c r="H55" s="47">
        <f t="shared" si="6"/>
        <v>0.33810920577617326</v>
      </c>
      <c r="I55" s="67">
        <f t="shared" si="7"/>
        <v>58</v>
      </c>
    </row>
    <row r="56" spans="1:9" x14ac:dyDescent="0.15">
      <c r="A56" s="1" t="s">
        <v>114</v>
      </c>
      <c r="B56" s="1" t="s">
        <v>40</v>
      </c>
      <c r="C56" s="1" t="s">
        <v>233</v>
      </c>
      <c r="D56" s="29">
        <v>3382</v>
      </c>
      <c r="E56" s="2">
        <v>2280</v>
      </c>
      <c r="F56" s="45">
        <f t="shared" si="4"/>
        <v>5662</v>
      </c>
      <c r="G56" s="46">
        <f t="shared" si="5"/>
        <v>32</v>
      </c>
      <c r="H56" s="47">
        <f t="shared" si="6"/>
        <v>0.40268456375838924</v>
      </c>
      <c r="I56" s="67">
        <f t="shared" si="7"/>
        <v>33</v>
      </c>
    </row>
    <row r="57" spans="1:9" x14ac:dyDescent="0.15">
      <c r="A57" s="1" t="s">
        <v>116</v>
      </c>
      <c r="B57" s="1" t="s">
        <v>343</v>
      </c>
      <c r="C57" s="1" t="s">
        <v>234</v>
      </c>
      <c r="D57" s="29">
        <v>5914</v>
      </c>
      <c r="E57" s="2">
        <v>2645</v>
      </c>
      <c r="F57" s="45">
        <f t="shared" si="4"/>
        <v>8559</v>
      </c>
      <c r="G57" s="46">
        <f t="shared" si="5"/>
        <v>17</v>
      </c>
      <c r="H57" s="47">
        <f t="shared" si="6"/>
        <v>0.30903142890524593</v>
      </c>
      <c r="I57" s="67">
        <f t="shared" si="7"/>
        <v>63</v>
      </c>
    </row>
    <row r="58" spans="1:9" x14ac:dyDescent="0.15">
      <c r="A58" s="1" t="s">
        <v>118</v>
      </c>
      <c r="B58" s="1" t="s">
        <v>340</v>
      </c>
      <c r="C58" s="1" t="s">
        <v>119</v>
      </c>
      <c r="D58" s="29">
        <v>463</v>
      </c>
      <c r="E58" s="2">
        <v>511</v>
      </c>
      <c r="F58" s="45">
        <f t="shared" si="4"/>
        <v>974</v>
      </c>
      <c r="G58" s="46">
        <f t="shared" si="5"/>
        <v>75</v>
      </c>
      <c r="H58" s="47">
        <f t="shared" si="6"/>
        <v>0.52464065708418894</v>
      </c>
      <c r="I58" s="67">
        <f t="shared" si="7"/>
        <v>16</v>
      </c>
    </row>
    <row r="59" spans="1:9" x14ac:dyDescent="0.15">
      <c r="A59" s="1" t="s">
        <v>120</v>
      </c>
      <c r="B59" s="1" t="s">
        <v>337</v>
      </c>
      <c r="C59" s="1" t="s">
        <v>235</v>
      </c>
      <c r="D59" s="29">
        <v>6701</v>
      </c>
      <c r="E59" s="2">
        <v>2884</v>
      </c>
      <c r="F59" s="45">
        <f t="shared" si="4"/>
        <v>9585</v>
      </c>
      <c r="G59" s="46">
        <f t="shared" si="5"/>
        <v>13</v>
      </c>
      <c r="H59" s="47">
        <f t="shared" si="6"/>
        <v>0.300886802295253</v>
      </c>
      <c r="I59" s="67">
        <f t="shared" si="7"/>
        <v>65</v>
      </c>
    </row>
    <row r="60" spans="1:9" x14ac:dyDescent="0.15">
      <c r="A60" s="1" t="s">
        <v>122</v>
      </c>
      <c r="B60" s="1" t="s">
        <v>338</v>
      </c>
      <c r="C60" s="1" t="s">
        <v>236</v>
      </c>
      <c r="D60" s="29">
        <v>3306</v>
      </c>
      <c r="E60" s="2">
        <v>759</v>
      </c>
      <c r="F60" s="45">
        <f t="shared" si="4"/>
        <v>4065</v>
      </c>
      <c r="G60" s="46">
        <f t="shared" si="5"/>
        <v>48</v>
      </c>
      <c r="H60" s="47">
        <f t="shared" si="6"/>
        <v>0.18671586715867158</v>
      </c>
      <c r="I60" s="67">
        <f t="shared" si="7"/>
        <v>75</v>
      </c>
    </row>
    <row r="61" spans="1:9" x14ac:dyDescent="0.15">
      <c r="A61" s="1" t="s">
        <v>124</v>
      </c>
      <c r="B61" s="1" t="s">
        <v>341</v>
      </c>
      <c r="C61" s="1" t="s">
        <v>237</v>
      </c>
      <c r="D61" s="29">
        <v>1581</v>
      </c>
      <c r="E61" s="2">
        <v>2162</v>
      </c>
      <c r="F61" s="45">
        <f t="shared" si="4"/>
        <v>3743</v>
      </c>
      <c r="G61" s="46">
        <f t="shared" si="5"/>
        <v>56</v>
      </c>
      <c r="H61" s="47">
        <f t="shared" si="6"/>
        <v>0.5776115415442159</v>
      </c>
      <c r="I61" s="67">
        <f t="shared" si="7"/>
        <v>9</v>
      </c>
    </row>
    <row r="62" spans="1:9" x14ac:dyDescent="0.15">
      <c r="A62" s="1" t="s">
        <v>126</v>
      </c>
      <c r="B62" s="1" t="s">
        <v>338</v>
      </c>
      <c r="C62" s="1" t="s">
        <v>127</v>
      </c>
      <c r="D62" s="29">
        <v>1013</v>
      </c>
      <c r="E62" s="2">
        <v>176</v>
      </c>
      <c r="F62" s="45">
        <f t="shared" si="4"/>
        <v>1189</v>
      </c>
      <c r="G62" s="46">
        <f t="shared" si="5"/>
        <v>71</v>
      </c>
      <c r="H62" s="47">
        <f t="shared" si="6"/>
        <v>0.14802354920100924</v>
      </c>
      <c r="I62" s="67">
        <f t="shared" si="7"/>
        <v>76</v>
      </c>
    </row>
    <row r="63" spans="1:9" x14ac:dyDescent="0.15">
      <c r="A63" s="1" t="s">
        <v>128</v>
      </c>
      <c r="B63" s="1" t="s">
        <v>40</v>
      </c>
      <c r="C63" s="1" t="s">
        <v>238</v>
      </c>
      <c r="D63" s="29">
        <v>3590</v>
      </c>
      <c r="E63" s="2">
        <v>2370</v>
      </c>
      <c r="F63" s="45">
        <f t="shared" si="4"/>
        <v>5960</v>
      </c>
      <c r="G63" s="46">
        <f t="shared" si="5"/>
        <v>29</v>
      </c>
      <c r="H63" s="47">
        <f t="shared" si="6"/>
        <v>0.3976510067114094</v>
      </c>
      <c r="I63" s="67">
        <f t="shared" si="7"/>
        <v>37</v>
      </c>
    </row>
    <row r="64" spans="1:9" x14ac:dyDescent="0.15">
      <c r="A64" s="1" t="s">
        <v>130</v>
      </c>
      <c r="B64" s="1" t="s">
        <v>339</v>
      </c>
      <c r="C64" s="1" t="s">
        <v>239</v>
      </c>
      <c r="D64" s="29">
        <v>2203</v>
      </c>
      <c r="E64" s="2">
        <v>1299</v>
      </c>
      <c r="F64" s="45">
        <f t="shared" si="4"/>
        <v>3502</v>
      </c>
      <c r="G64" s="46">
        <f t="shared" si="5"/>
        <v>57</v>
      </c>
      <c r="H64" s="47">
        <f t="shared" si="6"/>
        <v>0.37093089663049683</v>
      </c>
      <c r="I64" s="67">
        <f t="shared" si="7"/>
        <v>49</v>
      </c>
    </row>
    <row r="65" spans="1:9" x14ac:dyDescent="0.15">
      <c r="A65" s="1" t="s">
        <v>132</v>
      </c>
      <c r="B65" s="1" t="s">
        <v>340</v>
      </c>
      <c r="C65" s="1" t="s">
        <v>240</v>
      </c>
      <c r="D65" s="29">
        <v>457</v>
      </c>
      <c r="E65" s="2">
        <v>498</v>
      </c>
      <c r="F65" s="45">
        <f t="shared" si="4"/>
        <v>955</v>
      </c>
      <c r="G65" s="46">
        <f t="shared" si="5"/>
        <v>76</v>
      </c>
      <c r="H65" s="47">
        <f t="shared" si="6"/>
        <v>0.52146596858638739</v>
      </c>
      <c r="I65" s="67">
        <f t="shared" si="7"/>
        <v>17</v>
      </c>
    </row>
    <row r="66" spans="1:9" x14ac:dyDescent="0.15">
      <c r="A66" s="1" t="s">
        <v>134</v>
      </c>
      <c r="B66" s="1" t="s">
        <v>337</v>
      </c>
      <c r="C66" s="1" t="s">
        <v>135</v>
      </c>
      <c r="D66" s="29">
        <v>10090</v>
      </c>
      <c r="E66" s="2">
        <v>2868</v>
      </c>
      <c r="F66" s="45">
        <f t="shared" si="4"/>
        <v>12958</v>
      </c>
      <c r="G66" s="46">
        <f t="shared" si="5"/>
        <v>3</v>
      </c>
      <c r="H66" s="47">
        <f t="shared" si="6"/>
        <v>0.22133045223028244</v>
      </c>
      <c r="I66" s="67">
        <f t="shared" si="7"/>
        <v>73</v>
      </c>
    </row>
    <row r="67" spans="1:9" x14ac:dyDescent="0.15">
      <c r="A67" s="1" t="s">
        <v>136</v>
      </c>
      <c r="B67" s="1" t="s">
        <v>341</v>
      </c>
      <c r="C67" s="1" t="s">
        <v>241</v>
      </c>
      <c r="D67" s="29">
        <v>572</v>
      </c>
      <c r="E67" s="2">
        <v>760</v>
      </c>
      <c r="F67" s="45">
        <f t="shared" si="4"/>
        <v>1332</v>
      </c>
      <c r="G67" s="46">
        <f t="shared" si="5"/>
        <v>70</v>
      </c>
      <c r="H67" s="47">
        <f t="shared" si="6"/>
        <v>0.57057057057057059</v>
      </c>
      <c r="I67" s="67">
        <f t="shared" si="7"/>
        <v>11</v>
      </c>
    </row>
    <row r="68" spans="1:9" x14ac:dyDescent="0.15">
      <c r="A68" s="1" t="s">
        <v>138</v>
      </c>
      <c r="B68" s="1" t="s">
        <v>338</v>
      </c>
      <c r="C68" s="1" t="s">
        <v>242</v>
      </c>
      <c r="D68" s="29">
        <v>1906</v>
      </c>
      <c r="E68" s="2">
        <v>750</v>
      </c>
      <c r="F68" s="45">
        <f t="shared" si="4"/>
        <v>2656</v>
      </c>
      <c r="G68" s="46">
        <f t="shared" si="5"/>
        <v>60</v>
      </c>
      <c r="H68" s="47">
        <f t="shared" si="6"/>
        <v>0.28237951807228917</v>
      </c>
      <c r="I68" s="67">
        <f t="shared" si="7"/>
        <v>70</v>
      </c>
    </row>
    <row r="69" spans="1:9" x14ac:dyDescent="0.15">
      <c r="A69" s="1" t="s">
        <v>140</v>
      </c>
      <c r="B69" s="1" t="s">
        <v>337</v>
      </c>
      <c r="C69" s="1" t="s">
        <v>243</v>
      </c>
      <c r="D69" s="29">
        <v>10049</v>
      </c>
      <c r="E69" s="2">
        <v>5145</v>
      </c>
      <c r="F69" s="45">
        <f t="shared" si="4"/>
        <v>15194</v>
      </c>
      <c r="G69" s="46">
        <f t="shared" si="5"/>
        <v>1</v>
      </c>
      <c r="H69" s="47">
        <f t="shared" si="6"/>
        <v>0.33862050809530075</v>
      </c>
      <c r="I69" s="67">
        <f t="shared" si="7"/>
        <v>57</v>
      </c>
    </row>
    <row r="70" spans="1:9" x14ac:dyDescent="0.15">
      <c r="A70" s="1" t="s">
        <v>142</v>
      </c>
      <c r="B70" s="1" t="s">
        <v>341</v>
      </c>
      <c r="C70" s="1" t="s">
        <v>143</v>
      </c>
      <c r="D70" s="29">
        <v>1808</v>
      </c>
      <c r="E70" s="2">
        <v>2142</v>
      </c>
      <c r="F70" s="45">
        <f t="shared" si="4"/>
        <v>3950</v>
      </c>
      <c r="G70" s="46">
        <f t="shared" si="5"/>
        <v>51</v>
      </c>
      <c r="H70" s="47">
        <f t="shared" si="6"/>
        <v>0.54227848101265819</v>
      </c>
      <c r="I70" s="67">
        <f t="shared" si="7"/>
        <v>14</v>
      </c>
    </row>
    <row r="71" spans="1:9" x14ac:dyDescent="0.15">
      <c r="A71" s="1" t="s">
        <v>144</v>
      </c>
      <c r="B71" s="1" t="s">
        <v>337</v>
      </c>
      <c r="C71" s="1" t="s">
        <v>244</v>
      </c>
      <c r="D71" s="29">
        <v>7342</v>
      </c>
      <c r="E71" s="2">
        <v>4179</v>
      </c>
      <c r="F71" s="45">
        <f t="shared" si="4"/>
        <v>11521</v>
      </c>
      <c r="G71" s="46">
        <f t="shared" si="5"/>
        <v>5</v>
      </c>
      <c r="H71" s="47">
        <f t="shared" si="6"/>
        <v>0.362728929780401</v>
      </c>
      <c r="I71" s="67">
        <f t="shared" si="7"/>
        <v>53</v>
      </c>
    </row>
    <row r="72" spans="1:9" x14ac:dyDescent="0.15">
      <c r="A72" s="1" t="s">
        <v>146</v>
      </c>
      <c r="B72" s="1" t="s">
        <v>341</v>
      </c>
      <c r="C72" s="1" t="s">
        <v>245</v>
      </c>
      <c r="D72" s="29">
        <v>246</v>
      </c>
      <c r="E72" s="2">
        <v>433</v>
      </c>
      <c r="F72" s="45">
        <f t="shared" si="4"/>
        <v>679</v>
      </c>
      <c r="G72" s="46">
        <f t="shared" si="5"/>
        <v>79</v>
      </c>
      <c r="H72" s="47">
        <f t="shared" si="6"/>
        <v>0.63770250368188508</v>
      </c>
      <c r="I72" s="67">
        <f t="shared" si="7"/>
        <v>5</v>
      </c>
    </row>
    <row r="73" spans="1:9" x14ac:dyDescent="0.15">
      <c r="A73" s="1" t="s">
        <v>148</v>
      </c>
      <c r="B73" s="1" t="s">
        <v>341</v>
      </c>
      <c r="C73" s="1" t="s">
        <v>246</v>
      </c>
      <c r="D73" s="29">
        <v>457</v>
      </c>
      <c r="E73" s="2">
        <v>661</v>
      </c>
      <c r="F73" s="45">
        <f t="shared" si="4"/>
        <v>1118</v>
      </c>
      <c r="G73" s="46">
        <f t="shared" si="5"/>
        <v>74</v>
      </c>
      <c r="H73" s="47">
        <f t="shared" si="6"/>
        <v>0.59123434704830058</v>
      </c>
      <c r="I73" s="67">
        <f t="shared" si="7"/>
        <v>8</v>
      </c>
    </row>
    <row r="74" spans="1:9" x14ac:dyDescent="0.15">
      <c r="A74" s="1" t="s">
        <v>150</v>
      </c>
      <c r="B74" s="1" t="s">
        <v>343</v>
      </c>
      <c r="C74" s="1" t="s">
        <v>151</v>
      </c>
      <c r="D74" s="29">
        <v>0</v>
      </c>
      <c r="E74" s="2">
        <v>2157</v>
      </c>
      <c r="F74" s="45">
        <f t="shared" si="4"/>
        <v>2157</v>
      </c>
      <c r="G74" s="46">
        <f t="shared" si="5"/>
        <v>63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152</v>
      </c>
      <c r="B75" s="77" t="s">
        <v>342</v>
      </c>
      <c r="C75" s="77" t="s">
        <v>247</v>
      </c>
      <c r="D75" s="68"/>
      <c r="E75" s="48"/>
      <c r="F75" s="49"/>
      <c r="G75" s="50"/>
      <c r="H75" s="51"/>
      <c r="I75" s="69"/>
    </row>
    <row r="76" spans="1:9" x14ac:dyDescent="0.15">
      <c r="A76" s="1" t="s">
        <v>154</v>
      </c>
      <c r="B76" s="1" t="s">
        <v>343</v>
      </c>
      <c r="C76" s="1" t="s">
        <v>248</v>
      </c>
      <c r="D76" s="29">
        <v>2582</v>
      </c>
      <c r="E76" s="2">
        <v>1384</v>
      </c>
      <c r="F76" s="45">
        <f t="shared" ref="F76:F97" si="8">SUM(D76:E76)</f>
        <v>3966</v>
      </c>
      <c r="G76" s="46">
        <f t="shared" ref="G76:G97" si="9">_xlfn.RANK.EQ(F76,$F$12:$F$97,0)</f>
        <v>50</v>
      </c>
      <c r="H76" s="47">
        <f t="shared" ref="H76:H97" si="10">E76/F76</f>
        <v>0.34896621280887546</v>
      </c>
      <c r="I76" s="67">
        <f t="shared" ref="I76:I97" si="11">_xlfn.RANK.EQ(H76,$H$12:$H$97,0)</f>
        <v>55</v>
      </c>
    </row>
    <row r="77" spans="1:9" x14ac:dyDescent="0.15">
      <c r="A77" s="1" t="s">
        <v>156</v>
      </c>
      <c r="B77" s="1" t="s">
        <v>40</v>
      </c>
      <c r="C77" s="1" t="s">
        <v>249</v>
      </c>
      <c r="D77" s="29">
        <v>3061</v>
      </c>
      <c r="E77" s="2">
        <v>2098</v>
      </c>
      <c r="F77" s="45">
        <f t="shared" si="8"/>
        <v>5159</v>
      </c>
      <c r="G77" s="46">
        <f t="shared" si="9"/>
        <v>35</v>
      </c>
      <c r="H77" s="47">
        <f t="shared" si="10"/>
        <v>0.40666795890676488</v>
      </c>
      <c r="I77" s="67">
        <f t="shared" si="11"/>
        <v>30</v>
      </c>
    </row>
    <row r="78" spans="1:9" x14ac:dyDescent="0.15">
      <c r="A78" s="1" t="s">
        <v>158</v>
      </c>
      <c r="B78" s="1" t="s">
        <v>40</v>
      </c>
      <c r="C78" s="1" t="s">
        <v>159</v>
      </c>
      <c r="D78" s="29">
        <v>3141</v>
      </c>
      <c r="E78" s="2">
        <v>2169</v>
      </c>
      <c r="F78" s="45">
        <f t="shared" si="8"/>
        <v>5310</v>
      </c>
      <c r="G78" s="46">
        <f t="shared" si="9"/>
        <v>34</v>
      </c>
      <c r="H78" s="47">
        <f t="shared" si="10"/>
        <v>0.40847457627118644</v>
      </c>
      <c r="I78" s="67">
        <f t="shared" si="11"/>
        <v>29</v>
      </c>
    </row>
    <row r="79" spans="1:9" x14ac:dyDescent="0.15">
      <c r="A79" s="1" t="s">
        <v>160</v>
      </c>
      <c r="B79" s="1" t="s">
        <v>337</v>
      </c>
      <c r="C79" s="1" t="s">
        <v>250</v>
      </c>
      <c r="D79" s="29">
        <v>5828</v>
      </c>
      <c r="E79" s="2">
        <v>4277</v>
      </c>
      <c r="F79" s="45">
        <f t="shared" si="8"/>
        <v>10105</v>
      </c>
      <c r="G79" s="46">
        <f t="shared" si="9"/>
        <v>11</v>
      </c>
      <c r="H79" s="47">
        <f t="shared" si="10"/>
        <v>0.42325581395348838</v>
      </c>
      <c r="I79" s="67">
        <f t="shared" si="11"/>
        <v>26</v>
      </c>
    </row>
    <row r="80" spans="1:9" x14ac:dyDescent="0.15">
      <c r="A80" s="1" t="s">
        <v>162</v>
      </c>
      <c r="B80" s="1" t="s">
        <v>337</v>
      </c>
      <c r="C80" s="1" t="s">
        <v>251</v>
      </c>
      <c r="D80" s="29">
        <v>6624</v>
      </c>
      <c r="E80" s="2">
        <v>4054</v>
      </c>
      <c r="F80" s="45">
        <f t="shared" si="8"/>
        <v>10678</v>
      </c>
      <c r="G80" s="46">
        <f t="shared" si="9"/>
        <v>8</v>
      </c>
      <c r="H80" s="47">
        <f t="shared" si="10"/>
        <v>0.37965911219329462</v>
      </c>
      <c r="I80" s="67">
        <f t="shared" si="11"/>
        <v>47</v>
      </c>
    </row>
    <row r="81" spans="1:9" x14ac:dyDescent="0.15">
      <c r="A81" s="1" t="s">
        <v>164</v>
      </c>
      <c r="B81" s="1" t="s">
        <v>40</v>
      </c>
      <c r="C81" s="1" t="s">
        <v>252</v>
      </c>
      <c r="D81" s="29">
        <v>5224</v>
      </c>
      <c r="E81" s="2">
        <v>3435</v>
      </c>
      <c r="F81" s="45">
        <f t="shared" si="8"/>
        <v>8659</v>
      </c>
      <c r="G81" s="46">
        <f t="shared" si="9"/>
        <v>16</v>
      </c>
      <c r="H81" s="47">
        <f t="shared" si="10"/>
        <v>0.39669707818454786</v>
      </c>
      <c r="I81" s="67">
        <f t="shared" si="11"/>
        <v>38</v>
      </c>
    </row>
    <row r="82" spans="1:9" x14ac:dyDescent="0.15">
      <c r="A82" s="1" t="s">
        <v>166</v>
      </c>
      <c r="B82" s="1" t="s">
        <v>40</v>
      </c>
      <c r="C82" s="1" t="s">
        <v>167</v>
      </c>
      <c r="D82" s="29">
        <v>3754</v>
      </c>
      <c r="E82" s="2">
        <v>2240</v>
      </c>
      <c r="F82" s="45">
        <f t="shared" si="8"/>
        <v>5994</v>
      </c>
      <c r="G82" s="46">
        <f t="shared" si="9"/>
        <v>28</v>
      </c>
      <c r="H82" s="47">
        <f t="shared" si="10"/>
        <v>0.37370704037370706</v>
      </c>
      <c r="I82" s="67">
        <f t="shared" si="11"/>
        <v>48</v>
      </c>
    </row>
    <row r="83" spans="1:9" x14ac:dyDescent="0.15">
      <c r="A83" s="1" t="s">
        <v>168</v>
      </c>
      <c r="B83" s="1" t="s">
        <v>341</v>
      </c>
      <c r="C83" s="1" t="s">
        <v>253</v>
      </c>
      <c r="D83" s="29">
        <v>225</v>
      </c>
      <c r="E83" s="2">
        <v>230</v>
      </c>
      <c r="F83" s="45">
        <f t="shared" si="8"/>
        <v>455</v>
      </c>
      <c r="G83" s="46">
        <f t="shared" si="9"/>
        <v>81</v>
      </c>
      <c r="H83" s="47">
        <f t="shared" si="10"/>
        <v>0.50549450549450547</v>
      </c>
      <c r="I83" s="67">
        <f t="shared" si="11"/>
        <v>19</v>
      </c>
    </row>
    <row r="84" spans="1:9" x14ac:dyDescent="0.15">
      <c r="A84" s="1" t="s">
        <v>170</v>
      </c>
      <c r="B84" s="1" t="s">
        <v>40</v>
      </c>
      <c r="C84" s="1" t="s">
        <v>254</v>
      </c>
      <c r="D84" s="29">
        <v>3171</v>
      </c>
      <c r="E84" s="2">
        <v>2438</v>
      </c>
      <c r="F84" s="45">
        <f t="shared" si="8"/>
        <v>5609</v>
      </c>
      <c r="G84" s="46">
        <f t="shared" si="9"/>
        <v>33</v>
      </c>
      <c r="H84" s="47">
        <f t="shared" si="10"/>
        <v>0.43465858441789978</v>
      </c>
      <c r="I84" s="67">
        <f t="shared" si="11"/>
        <v>22</v>
      </c>
    </row>
    <row r="85" spans="1:9" x14ac:dyDescent="0.15">
      <c r="A85" s="1" t="s">
        <v>172</v>
      </c>
      <c r="B85" s="1" t="s">
        <v>40</v>
      </c>
      <c r="C85" s="1" t="s">
        <v>255</v>
      </c>
      <c r="D85" s="29">
        <v>4837</v>
      </c>
      <c r="E85" s="2">
        <v>3225</v>
      </c>
      <c r="F85" s="45">
        <f t="shared" si="8"/>
        <v>8062</v>
      </c>
      <c r="G85" s="46">
        <f t="shared" si="9"/>
        <v>18</v>
      </c>
      <c r="H85" s="47">
        <f t="shared" si="10"/>
        <v>0.40002480774001486</v>
      </c>
      <c r="I85" s="67">
        <f t="shared" si="11"/>
        <v>35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70">
        <v>2766</v>
      </c>
      <c r="E86" s="52">
        <v>2199</v>
      </c>
      <c r="F86" s="53">
        <f t="shared" si="8"/>
        <v>4965</v>
      </c>
      <c r="G86" s="54">
        <f t="shared" si="9"/>
        <v>38</v>
      </c>
      <c r="H86" s="55">
        <f t="shared" si="10"/>
        <v>0.44290030211480363</v>
      </c>
      <c r="I86" s="71">
        <f t="shared" si="11"/>
        <v>21</v>
      </c>
    </row>
    <row r="87" spans="1:9" x14ac:dyDescent="0.15">
      <c r="A87" s="1" t="s">
        <v>176</v>
      </c>
      <c r="B87" s="1" t="s">
        <v>338</v>
      </c>
      <c r="C87" s="1" t="s">
        <v>256</v>
      </c>
      <c r="D87" s="29">
        <v>3478</v>
      </c>
      <c r="E87" s="2">
        <v>600</v>
      </c>
      <c r="F87" s="45">
        <f t="shared" si="8"/>
        <v>4078</v>
      </c>
      <c r="G87" s="46">
        <f t="shared" si="9"/>
        <v>47</v>
      </c>
      <c r="H87" s="47">
        <f t="shared" si="10"/>
        <v>0.14713094654242276</v>
      </c>
      <c r="I87" s="67">
        <f t="shared" si="11"/>
        <v>77</v>
      </c>
    </row>
    <row r="88" spans="1:9" x14ac:dyDescent="0.15">
      <c r="A88" s="1" t="s">
        <v>178</v>
      </c>
      <c r="B88" s="1" t="s">
        <v>341</v>
      </c>
      <c r="C88" s="1" t="s">
        <v>257</v>
      </c>
      <c r="D88" s="29">
        <v>1120</v>
      </c>
      <c r="E88" s="2">
        <v>1494</v>
      </c>
      <c r="F88" s="45">
        <f t="shared" si="8"/>
        <v>2614</v>
      </c>
      <c r="G88" s="46">
        <f t="shared" si="9"/>
        <v>61</v>
      </c>
      <c r="H88" s="47">
        <f t="shared" si="10"/>
        <v>0.57153787299158376</v>
      </c>
      <c r="I88" s="67">
        <f t="shared" si="11"/>
        <v>10</v>
      </c>
    </row>
    <row r="89" spans="1:9" x14ac:dyDescent="0.15">
      <c r="A89" s="1" t="s">
        <v>180</v>
      </c>
      <c r="B89" s="1" t="s">
        <v>337</v>
      </c>
      <c r="C89" s="1" t="s">
        <v>258</v>
      </c>
      <c r="D89" s="29">
        <v>8309</v>
      </c>
      <c r="E89" s="2">
        <v>3370</v>
      </c>
      <c r="F89" s="45">
        <f t="shared" si="8"/>
        <v>11679</v>
      </c>
      <c r="G89" s="46">
        <f t="shared" si="9"/>
        <v>4</v>
      </c>
      <c r="H89" s="47">
        <f t="shared" si="10"/>
        <v>0.28855210206353282</v>
      </c>
      <c r="I89" s="67">
        <f t="shared" si="11"/>
        <v>67</v>
      </c>
    </row>
    <row r="90" spans="1:9" x14ac:dyDescent="0.15">
      <c r="A90" s="1" t="s">
        <v>182</v>
      </c>
      <c r="B90" s="1" t="s">
        <v>40</v>
      </c>
      <c r="C90" s="1" t="s">
        <v>183</v>
      </c>
      <c r="D90" s="29">
        <v>3322</v>
      </c>
      <c r="E90" s="2">
        <v>2517</v>
      </c>
      <c r="F90" s="45">
        <f t="shared" si="8"/>
        <v>5839</v>
      </c>
      <c r="G90" s="46">
        <f t="shared" si="9"/>
        <v>31</v>
      </c>
      <c r="H90" s="47">
        <f t="shared" si="10"/>
        <v>0.43106696352115087</v>
      </c>
      <c r="I90" s="67">
        <f t="shared" si="11"/>
        <v>23</v>
      </c>
    </row>
    <row r="91" spans="1:9" x14ac:dyDescent="0.15">
      <c r="A91" s="1" t="s">
        <v>184</v>
      </c>
      <c r="B91" s="1" t="s">
        <v>40</v>
      </c>
      <c r="C91" s="1" t="s">
        <v>259</v>
      </c>
      <c r="D91" s="29">
        <v>4502</v>
      </c>
      <c r="E91" s="2">
        <v>2986</v>
      </c>
      <c r="F91" s="45">
        <f t="shared" si="8"/>
        <v>7488</v>
      </c>
      <c r="G91" s="46">
        <f t="shared" si="9"/>
        <v>22</v>
      </c>
      <c r="H91" s="47">
        <f t="shared" si="10"/>
        <v>0.39877136752136755</v>
      </c>
      <c r="I91" s="67">
        <f t="shared" si="11"/>
        <v>36</v>
      </c>
    </row>
    <row r="92" spans="1:9" x14ac:dyDescent="0.15">
      <c r="A92" s="1" t="s">
        <v>186</v>
      </c>
      <c r="B92" s="1" t="s">
        <v>40</v>
      </c>
      <c r="C92" s="1" t="s">
        <v>260</v>
      </c>
      <c r="D92" s="29">
        <v>4517</v>
      </c>
      <c r="E92" s="2">
        <v>3135</v>
      </c>
      <c r="F92" s="45">
        <f t="shared" si="8"/>
        <v>7652</v>
      </c>
      <c r="G92" s="46">
        <f t="shared" si="9"/>
        <v>21</v>
      </c>
      <c r="H92" s="47">
        <f t="shared" si="10"/>
        <v>0.4096968112911657</v>
      </c>
      <c r="I92" s="67">
        <f t="shared" si="11"/>
        <v>28</v>
      </c>
    </row>
    <row r="93" spans="1:9" x14ac:dyDescent="0.15">
      <c r="A93" s="1" t="s">
        <v>188</v>
      </c>
      <c r="B93" s="1" t="s">
        <v>40</v>
      </c>
      <c r="C93" s="1" t="s">
        <v>261</v>
      </c>
      <c r="D93" s="29">
        <v>2963</v>
      </c>
      <c r="E93" s="2">
        <v>1924</v>
      </c>
      <c r="F93" s="45">
        <f t="shared" si="8"/>
        <v>4887</v>
      </c>
      <c r="G93" s="46">
        <f t="shared" si="9"/>
        <v>40</v>
      </c>
      <c r="H93" s="47">
        <f t="shared" si="10"/>
        <v>0.39369756496828318</v>
      </c>
      <c r="I93" s="67">
        <f t="shared" si="11"/>
        <v>42</v>
      </c>
    </row>
    <row r="94" spans="1:9" x14ac:dyDescent="0.15">
      <c r="A94" s="1" t="s">
        <v>190</v>
      </c>
      <c r="B94" s="1" t="s">
        <v>40</v>
      </c>
      <c r="C94" s="1" t="s">
        <v>191</v>
      </c>
      <c r="D94" s="29">
        <v>2946</v>
      </c>
      <c r="E94" s="2">
        <v>1708</v>
      </c>
      <c r="F94" s="45">
        <f t="shared" si="8"/>
        <v>4654</v>
      </c>
      <c r="G94" s="46">
        <f t="shared" si="9"/>
        <v>41</v>
      </c>
      <c r="H94" s="47">
        <f t="shared" si="10"/>
        <v>0.36699613235926087</v>
      </c>
      <c r="I94" s="67">
        <f t="shared" si="11"/>
        <v>51</v>
      </c>
    </row>
    <row r="95" spans="1:9" x14ac:dyDescent="0.15">
      <c r="A95" s="1" t="s">
        <v>192</v>
      </c>
      <c r="B95" s="1" t="s">
        <v>40</v>
      </c>
      <c r="C95" s="1" t="s">
        <v>262</v>
      </c>
      <c r="D95" s="29">
        <v>5226</v>
      </c>
      <c r="E95" s="2">
        <v>3500</v>
      </c>
      <c r="F95" s="45">
        <f t="shared" si="8"/>
        <v>8726</v>
      </c>
      <c r="G95" s="46">
        <f t="shared" si="9"/>
        <v>15</v>
      </c>
      <c r="H95" s="47">
        <f t="shared" si="10"/>
        <v>0.40110016044006419</v>
      </c>
      <c r="I95" s="67">
        <f t="shared" si="11"/>
        <v>34</v>
      </c>
    </row>
    <row r="96" spans="1:9" x14ac:dyDescent="0.15">
      <c r="A96" s="1" t="s">
        <v>194</v>
      </c>
      <c r="B96" s="1" t="s">
        <v>338</v>
      </c>
      <c r="C96" s="1" t="s">
        <v>263</v>
      </c>
      <c r="D96" s="29">
        <v>577</v>
      </c>
      <c r="E96" s="2">
        <v>193</v>
      </c>
      <c r="F96" s="45">
        <f t="shared" si="8"/>
        <v>770</v>
      </c>
      <c r="G96" s="46">
        <f t="shared" si="9"/>
        <v>78</v>
      </c>
      <c r="H96" s="47">
        <f t="shared" si="10"/>
        <v>0.25064935064935062</v>
      </c>
      <c r="I96" s="67">
        <f t="shared" si="11"/>
        <v>72</v>
      </c>
    </row>
    <row r="97" spans="1:9" ht="14.25" thickBot="1" x14ac:dyDescent="0.2">
      <c r="A97" s="1" t="s">
        <v>196</v>
      </c>
      <c r="B97" s="1" t="s">
        <v>40</v>
      </c>
      <c r="C97" s="1" t="s">
        <v>264</v>
      </c>
      <c r="D97" s="34">
        <v>4286</v>
      </c>
      <c r="E97" s="35">
        <v>2808</v>
      </c>
      <c r="F97" s="72">
        <f t="shared" si="8"/>
        <v>7094</v>
      </c>
      <c r="G97" s="73">
        <f t="shared" si="9"/>
        <v>25</v>
      </c>
      <c r="H97" s="74">
        <f t="shared" si="10"/>
        <v>0.3958274598252044</v>
      </c>
      <c r="I97" s="75">
        <f t="shared" si="11"/>
        <v>39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63" t="s">
        <v>507</v>
      </c>
      <c r="D99" s="264">
        <f>SUM(D12:D97)</f>
        <v>275065</v>
      </c>
      <c r="E99" s="264">
        <f t="shared" ref="E99:F99" si="12">SUM(E12:E97)</f>
        <v>160097</v>
      </c>
      <c r="F99" s="265">
        <f t="shared" si="12"/>
        <v>435162</v>
      </c>
    </row>
  </sheetData>
  <autoFilter ref="A11:I97" xr:uid="{00000000-0009-0000-0000-00001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3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9"/>
  </sheetPr>
  <dimension ref="A1:Q99"/>
  <sheetViews>
    <sheetView showOutlineSymbols="0" showWhiteSpace="0" workbookViewId="0">
      <pane xSplit="3" ySplit="11" topLeftCell="L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7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7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  <c r="M5"/>
    </row>
    <row r="6" spans="1:17" x14ac:dyDescent="0.15">
      <c r="C6" s="27" t="s">
        <v>4</v>
      </c>
      <c r="D6" s="56">
        <f>INDEX(D12:D97,MATCH(C6,C12:C97,0),0)</f>
        <v>2748</v>
      </c>
      <c r="E6" s="57">
        <f>INDEX(E12:E97,MATCH(C6,C12:C97,0),0)</f>
        <v>2203</v>
      </c>
      <c r="F6" s="57">
        <f>SUM(D6:E6)</f>
        <v>4951</v>
      </c>
      <c r="G6" s="58">
        <f>_xlfn.RANK.EQ(F6,$F$12:$F$97,0)</f>
        <v>38</v>
      </c>
      <c r="H6" s="59">
        <f>E6/F6</f>
        <v>0.44496061401737025</v>
      </c>
      <c r="I6" s="60">
        <f>_xlfn.RANK.EQ(H6,$H$12:$H$97,0)</f>
        <v>21</v>
      </c>
    </row>
    <row r="7" spans="1:17" x14ac:dyDescent="0.15">
      <c r="C7" s="28" t="s">
        <v>21</v>
      </c>
      <c r="D7" s="94">
        <f>ROUND(SUMIF($B$12:$B$97,"G",D12:D97)/(COUNTIFS(B12:B97,"G",D12:D97,"&lt;&gt;")),1)</f>
        <v>3795</v>
      </c>
      <c r="E7" s="95">
        <f>ROUND(SUMIF($B$12:$B$97,"G",E12:E97)/(COUNTIFS(B12:B97,"G",D12:D97,"&lt;&gt;")),1)</f>
        <v>2462.6999999999998</v>
      </c>
      <c r="F7" s="95">
        <f>ROUND(SUM(D7:E7),1)</f>
        <v>6257.7</v>
      </c>
      <c r="G7" s="30"/>
      <c r="H7" s="31">
        <f>E7/F7</f>
        <v>0.39354714991130924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22</v>
      </c>
      <c r="D8" s="97">
        <f>ROUND(AVERAGE(D12:D97),1)</f>
        <v>3330.5</v>
      </c>
      <c r="E8" s="98">
        <f>ROUND(AVERAGE(E12:E97),1)</f>
        <v>1949.3</v>
      </c>
      <c r="F8" s="98">
        <f>ROUND(SUM(D8:E8),1)</f>
        <v>5279.8</v>
      </c>
      <c r="G8" s="36"/>
      <c r="H8" s="37">
        <f>E8/F8</f>
        <v>0.36919959089359444</v>
      </c>
      <c r="I8" s="38"/>
    </row>
    <row r="9" spans="1:17" ht="21" customHeight="1" thickBot="1" x14ac:dyDescent="0.2">
      <c r="D9" s="64"/>
      <c r="K9"/>
      <c r="N9" s="26"/>
      <c r="O9" s="26"/>
      <c r="P9" s="26"/>
      <c r="Q9" s="26"/>
    </row>
    <row r="10" spans="1:17" ht="21" customHeight="1" x14ac:dyDescent="0.15">
      <c r="D10" s="377" t="str" cm="1">
        <f t="array" aca="1" ref="D10" ca="1">RIGHT(CELL("filename",A1),4)&amp;"年度（基準日：５月１日）"</f>
        <v>2021年度（基準日：５月１日）</v>
      </c>
      <c r="E10" s="378"/>
      <c r="F10" s="378"/>
      <c r="G10" s="378"/>
      <c r="H10" s="378"/>
      <c r="I10" s="379"/>
    </row>
    <row r="11" spans="1:17" ht="27" x14ac:dyDescent="0.15">
      <c r="A11" s="17" t="s">
        <v>23</v>
      </c>
      <c r="B11" s="39" t="s">
        <v>24</v>
      </c>
      <c r="C11" s="17" t="s">
        <v>16</v>
      </c>
      <c r="D11" s="65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66" t="s">
        <v>20</v>
      </c>
    </row>
    <row r="12" spans="1:17" x14ac:dyDescent="0.15">
      <c r="A12" s="1" t="s">
        <v>25</v>
      </c>
      <c r="B12" s="1" t="s">
        <v>337</v>
      </c>
      <c r="C12" s="1" t="s">
        <v>26</v>
      </c>
      <c r="D12" s="101">
        <v>7977</v>
      </c>
      <c r="E12" s="9">
        <v>3238</v>
      </c>
      <c r="F12" s="45">
        <f t="shared" ref="F12:F42" si="0">SUM(D12:E12)</f>
        <v>11215</v>
      </c>
      <c r="G12" s="46">
        <f t="shared" ref="G12:G42" si="1">_xlfn.RANK.EQ(F12,$F$12:$F$97,0)</f>
        <v>6</v>
      </c>
      <c r="H12" s="47">
        <f t="shared" ref="H12:H42" si="2">E12/F12</f>
        <v>0.28872046366473475</v>
      </c>
      <c r="I12" s="67">
        <f t="shared" ref="I12:I42" si="3">_xlfn.RANK.EQ(H12,$H$12:$H$97,0)</f>
        <v>67</v>
      </c>
    </row>
    <row r="13" spans="1:17" x14ac:dyDescent="0.15">
      <c r="A13" s="1" t="s">
        <v>27</v>
      </c>
      <c r="B13" s="1" t="s">
        <v>341</v>
      </c>
      <c r="C13" s="1" t="s">
        <v>28</v>
      </c>
      <c r="D13" s="101">
        <v>2322</v>
      </c>
      <c r="E13" s="9">
        <v>2695</v>
      </c>
      <c r="F13" s="45">
        <f t="shared" si="0"/>
        <v>5017</v>
      </c>
      <c r="G13" s="46">
        <f t="shared" si="1"/>
        <v>37</v>
      </c>
      <c r="H13" s="47">
        <f t="shared" si="2"/>
        <v>0.5371736097269284</v>
      </c>
      <c r="I13" s="67">
        <f t="shared" si="3"/>
        <v>16</v>
      </c>
    </row>
    <row r="14" spans="1:17" x14ac:dyDescent="0.15">
      <c r="A14" s="1" t="s">
        <v>29</v>
      </c>
      <c r="B14" s="1" t="s">
        <v>338</v>
      </c>
      <c r="C14" s="1" t="s">
        <v>30</v>
      </c>
      <c r="D14" s="101">
        <v>2396</v>
      </c>
      <c r="E14" s="9">
        <v>375</v>
      </c>
      <c r="F14" s="45">
        <f t="shared" si="0"/>
        <v>2771</v>
      </c>
      <c r="G14" s="46">
        <f t="shared" si="1"/>
        <v>59</v>
      </c>
      <c r="H14" s="47">
        <f t="shared" si="2"/>
        <v>0.13533020570191268</v>
      </c>
      <c r="I14" s="67">
        <f t="shared" si="3"/>
        <v>79</v>
      </c>
    </row>
    <row r="15" spans="1:17" x14ac:dyDescent="0.15">
      <c r="A15" s="1" t="s">
        <v>31</v>
      </c>
      <c r="B15" s="1" t="s">
        <v>339</v>
      </c>
      <c r="C15" s="1" t="s">
        <v>32</v>
      </c>
      <c r="D15" s="101">
        <v>1316</v>
      </c>
      <c r="E15" s="9">
        <v>931</v>
      </c>
      <c r="F15" s="45">
        <f t="shared" si="0"/>
        <v>2247</v>
      </c>
      <c r="G15" s="46">
        <f t="shared" si="1"/>
        <v>62</v>
      </c>
      <c r="H15" s="47">
        <f t="shared" si="2"/>
        <v>0.41433021806853582</v>
      </c>
      <c r="I15" s="67">
        <f t="shared" si="3"/>
        <v>27</v>
      </c>
    </row>
    <row r="16" spans="1:17" x14ac:dyDescent="0.15">
      <c r="A16" s="1" t="s">
        <v>33</v>
      </c>
      <c r="B16" s="1" t="s">
        <v>338</v>
      </c>
      <c r="C16" s="1" t="s">
        <v>34</v>
      </c>
      <c r="D16" s="101">
        <v>462</v>
      </c>
      <c r="E16" s="9">
        <v>702</v>
      </c>
      <c r="F16" s="45">
        <f t="shared" si="0"/>
        <v>1164</v>
      </c>
      <c r="G16" s="46">
        <f t="shared" si="1"/>
        <v>72</v>
      </c>
      <c r="H16" s="47">
        <f t="shared" si="2"/>
        <v>0.60309278350515461</v>
      </c>
      <c r="I16" s="67">
        <f t="shared" si="3"/>
        <v>6</v>
      </c>
    </row>
    <row r="17" spans="1:9" x14ac:dyDescent="0.15">
      <c r="A17" s="1" t="s">
        <v>35</v>
      </c>
      <c r="B17" s="1" t="s">
        <v>338</v>
      </c>
      <c r="C17" s="1" t="s">
        <v>36</v>
      </c>
      <c r="D17" s="101">
        <v>1541</v>
      </c>
      <c r="E17" s="9">
        <v>207</v>
      </c>
      <c r="F17" s="45">
        <f t="shared" si="0"/>
        <v>1748</v>
      </c>
      <c r="G17" s="46">
        <f t="shared" si="1"/>
        <v>67</v>
      </c>
      <c r="H17" s="47">
        <f t="shared" si="2"/>
        <v>0.11842105263157894</v>
      </c>
      <c r="I17" s="67">
        <f t="shared" si="3"/>
        <v>81</v>
      </c>
    </row>
    <row r="18" spans="1:9" x14ac:dyDescent="0.15">
      <c r="A18" s="1" t="s">
        <v>37</v>
      </c>
      <c r="B18" s="1" t="s">
        <v>340</v>
      </c>
      <c r="C18" s="1" t="s">
        <v>38</v>
      </c>
      <c r="D18" s="101">
        <v>453</v>
      </c>
      <c r="E18" s="9">
        <v>492</v>
      </c>
      <c r="F18" s="45">
        <f t="shared" si="0"/>
        <v>945</v>
      </c>
      <c r="G18" s="46">
        <f t="shared" si="1"/>
        <v>76</v>
      </c>
      <c r="H18" s="47">
        <f t="shared" si="2"/>
        <v>0.52063492063492067</v>
      </c>
      <c r="I18" s="67">
        <f t="shared" si="3"/>
        <v>17</v>
      </c>
    </row>
    <row r="19" spans="1:9" x14ac:dyDescent="0.15">
      <c r="A19" s="1" t="s">
        <v>39</v>
      </c>
      <c r="B19" s="1" t="s">
        <v>40</v>
      </c>
      <c r="C19" s="1" t="s">
        <v>41</v>
      </c>
      <c r="D19" s="101">
        <v>3346</v>
      </c>
      <c r="E19" s="9">
        <v>2618</v>
      </c>
      <c r="F19" s="45">
        <f t="shared" si="0"/>
        <v>5964</v>
      </c>
      <c r="G19" s="46">
        <f t="shared" si="1"/>
        <v>29</v>
      </c>
      <c r="H19" s="47">
        <f t="shared" si="2"/>
        <v>0.43896713615023475</v>
      </c>
      <c r="I19" s="67">
        <f t="shared" si="3"/>
        <v>22</v>
      </c>
    </row>
    <row r="20" spans="1:9" x14ac:dyDescent="0.15">
      <c r="A20" s="1" t="s">
        <v>42</v>
      </c>
      <c r="B20" s="1" t="s">
        <v>343</v>
      </c>
      <c r="C20" s="1" t="s">
        <v>43</v>
      </c>
      <c r="D20" s="101">
        <v>2761</v>
      </c>
      <c r="E20" s="9">
        <v>1831</v>
      </c>
      <c r="F20" s="45">
        <f t="shared" si="0"/>
        <v>4592</v>
      </c>
      <c r="G20" s="46">
        <f t="shared" si="1"/>
        <v>41</v>
      </c>
      <c r="H20" s="47">
        <f t="shared" si="2"/>
        <v>0.39873693379790942</v>
      </c>
      <c r="I20" s="67">
        <f t="shared" si="3"/>
        <v>37</v>
      </c>
    </row>
    <row r="21" spans="1:9" x14ac:dyDescent="0.15">
      <c r="A21" s="1" t="s">
        <v>44</v>
      </c>
      <c r="B21" s="1" t="s">
        <v>337</v>
      </c>
      <c r="C21" s="1" t="s">
        <v>45</v>
      </c>
      <c r="D21" s="101">
        <v>7876</v>
      </c>
      <c r="E21" s="9">
        <v>2819</v>
      </c>
      <c r="F21" s="45">
        <f t="shared" si="0"/>
        <v>10695</v>
      </c>
      <c r="G21" s="46">
        <f t="shared" si="1"/>
        <v>7</v>
      </c>
      <c r="H21" s="47">
        <f t="shared" si="2"/>
        <v>0.26358111266947171</v>
      </c>
      <c r="I21" s="67">
        <f t="shared" si="3"/>
        <v>71</v>
      </c>
    </row>
    <row r="22" spans="1:9" x14ac:dyDescent="0.15">
      <c r="A22" s="1" t="s">
        <v>46</v>
      </c>
      <c r="B22" s="1" t="s">
        <v>341</v>
      </c>
      <c r="C22" s="1" t="s">
        <v>47</v>
      </c>
      <c r="D22" s="101">
        <v>589</v>
      </c>
      <c r="E22" s="9">
        <v>865</v>
      </c>
      <c r="F22" s="45">
        <f t="shared" si="0"/>
        <v>1454</v>
      </c>
      <c r="G22" s="46">
        <f t="shared" si="1"/>
        <v>69</v>
      </c>
      <c r="H22" s="47">
        <f t="shared" si="2"/>
        <v>0.59491059147180192</v>
      </c>
      <c r="I22" s="67">
        <f t="shared" si="3"/>
        <v>7</v>
      </c>
    </row>
    <row r="23" spans="1:9" x14ac:dyDescent="0.15">
      <c r="A23" s="1" t="s">
        <v>48</v>
      </c>
      <c r="B23" s="1" t="s">
        <v>40</v>
      </c>
      <c r="C23" s="1" t="s">
        <v>49</v>
      </c>
      <c r="D23" s="101">
        <v>2771</v>
      </c>
      <c r="E23" s="9">
        <v>1620</v>
      </c>
      <c r="F23" s="45">
        <f t="shared" si="0"/>
        <v>4391</v>
      </c>
      <c r="G23" s="46">
        <f t="shared" si="1"/>
        <v>43</v>
      </c>
      <c r="H23" s="47">
        <f t="shared" si="2"/>
        <v>0.36893646094283761</v>
      </c>
      <c r="I23" s="67">
        <f t="shared" si="3"/>
        <v>50</v>
      </c>
    </row>
    <row r="24" spans="1:9" x14ac:dyDescent="0.15">
      <c r="A24" s="1" t="s">
        <v>50</v>
      </c>
      <c r="B24" s="1" t="s">
        <v>40</v>
      </c>
      <c r="C24" s="1" t="s">
        <v>51</v>
      </c>
      <c r="D24" s="101">
        <v>4768</v>
      </c>
      <c r="E24" s="9">
        <v>2630</v>
      </c>
      <c r="F24" s="45">
        <f t="shared" si="0"/>
        <v>7398</v>
      </c>
      <c r="G24" s="46">
        <f t="shared" si="1"/>
        <v>23</v>
      </c>
      <c r="H24" s="47">
        <f t="shared" si="2"/>
        <v>0.35550148688834821</v>
      </c>
      <c r="I24" s="67">
        <f t="shared" si="3"/>
        <v>54</v>
      </c>
    </row>
    <row r="25" spans="1:9" x14ac:dyDescent="0.15">
      <c r="A25" s="1" t="s">
        <v>52</v>
      </c>
      <c r="B25" s="1" t="s">
        <v>339</v>
      </c>
      <c r="C25" s="1" t="s">
        <v>53</v>
      </c>
      <c r="D25" s="101">
        <v>2340</v>
      </c>
      <c r="E25" s="9">
        <v>1740</v>
      </c>
      <c r="F25" s="45">
        <f t="shared" si="0"/>
        <v>4080</v>
      </c>
      <c r="G25" s="46">
        <f t="shared" si="1"/>
        <v>46</v>
      </c>
      <c r="H25" s="47">
        <f t="shared" si="2"/>
        <v>0.4264705882352941</v>
      </c>
      <c r="I25" s="67">
        <f t="shared" si="3"/>
        <v>25</v>
      </c>
    </row>
    <row r="26" spans="1:9" x14ac:dyDescent="0.15">
      <c r="A26" s="1" t="s">
        <v>54</v>
      </c>
      <c r="B26" s="1" t="s">
        <v>343</v>
      </c>
      <c r="C26" s="1" t="s">
        <v>55</v>
      </c>
      <c r="D26" s="101">
        <v>4281</v>
      </c>
      <c r="E26" s="9">
        <v>2448</v>
      </c>
      <c r="F26" s="45">
        <f t="shared" si="0"/>
        <v>6729</v>
      </c>
      <c r="G26" s="46">
        <f t="shared" si="1"/>
        <v>27</v>
      </c>
      <c r="H26" s="47">
        <f t="shared" si="2"/>
        <v>0.36379848417298261</v>
      </c>
      <c r="I26" s="67">
        <f t="shared" si="3"/>
        <v>52</v>
      </c>
    </row>
    <row r="27" spans="1:9" x14ac:dyDescent="0.15">
      <c r="A27" s="1" t="s">
        <v>56</v>
      </c>
      <c r="B27" s="1" t="s">
        <v>337</v>
      </c>
      <c r="C27" s="1" t="s">
        <v>57</v>
      </c>
      <c r="D27" s="101">
        <v>5905</v>
      </c>
      <c r="E27" s="9">
        <v>3810</v>
      </c>
      <c r="F27" s="45">
        <f t="shared" si="0"/>
        <v>9715</v>
      </c>
      <c r="G27" s="46">
        <f t="shared" si="1"/>
        <v>12</v>
      </c>
      <c r="H27" s="47">
        <f t="shared" si="2"/>
        <v>0.39217704580545548</v>
      </c>
      <c r="I27" s="67">
        <f t="shared" si="3"/>
        <v>43</v>
      </c>
    </row>
    <row r="28" spans="1:9" x14ac:dyDescent="0.15">
      <c r="A28" s="1" t="s">
        <v>58</v>
      </c>
      <c r="B28" s="1" t="s">
        <v>339</v>
      </c>
      <c r="C28" s="1" t="s">
        <v>59</v>
      </c>
      <c r="D28" s="101">
        <v>217</v>
      </c>
      <c r="E28" s="9">
        <v>94</v>
      </c>
      <c r="F28" s="45">
        <f t="shared" si="0"/>
        <v>311</v>
      </c>
      <c r="G28" s="46">
        <f t="shared" si="1"/>
        <v>82</v>
      </c>
      <c r="H28" s="47">
        <f t="shared" si="2"/>
        <v>0.30225080385852088</v>
      </c>
      <c r="I28" s="67">
        <f t="shared" si="3"/>
        <v>65</v>
      </c>
    </row>
    <row r="29" spans="1:9" x14ac:dyDescent="0.15">
      <c r="A29" s="1" t="s">
        <v>60</v>
      </c>
      <c r="B29" s="1" t="s">
        <v>343</v>
      </c>
      <c r="C29" s="1" t="s">
        <v>61</v>
      </c>
      <c r="D29" s="101">
        <v>2437</v>
      </c>
      <c r="E29" s="9">
        <v>1580</v>
      </c>
      <c r="F29" s="45">
        <f t="shared" si="0"/>
        <v>4017</v>
      </c>
      <c r="G29" s="46">
        <f t="shared" si="1"/>
        <v>49</v>
      </c>
      <c r="H29" s="47">
        <f t="shared" si="2"/>
        <v>0.39332835449340303</v>
      </c>
      <c r="I29" s="67">
        <f t="shared" si="3"/>
        <v>41</v>
      </c>
    </row>
    <row r="30" spans="1:9" x14ac:dyDescent="0.15">
      <c r="A30" s="1" t="s">
        <v>62</v>
      </c>
      <c r="B30" s="1" t="s">
        <v>40</v>
      </c>
      <c r="C30" s="1" t="s">
        <v>63</v>
      </c>
      <c r="D30" s="101">
        <v>2969</v>
      </c>
      <c r="E30" s="9">
        <v>2068</v>
      </c>
      <c r="F30" s="45">
        <f t="shared" si="0"/>
        <v>5037</v>
      </c>
      <c r="G30" s="46">
        <f t="shared" si="1"/>
        <v>36</v>
      </c>
      <c r="H30" s="47">
        <f t="shared" si="2"/>
        <v>0.41056184236648796</v>
      </c>
      <c r="I30" s="67">
        <f t="shared" si="3"/>
        <v>29</v>
      </c>
    </row>
    <row r="31" spans="1:9" x14ac:dyDescent="0.15">
      <c r="A31" s="1" t="s">
        <v>64</v>
      </c>
      <c r="B31" s="1" t="s">
        <v>343</v>
      </c>
      <c r="C31" s="1" t="s">
        <v>65</v>
      </c>
      <c r="D31" s="101">
        <v>4535</v>
      </c>
      <c r="E31" s="9">
        <v>2292</v>
      </c>
      <c r="F31" s="45">
        <f t="shared" si="0"/>
        <v>6827</v>
      </c>
      <c r="G31" s="46">
        <f t="shared" si="1"/>
        <v>26</v>
      </c>
      <c r="H31" s="47">
        <f t="shared" si="2"/>
        <v>0.33572579463893365</v>
      </c>
      <c r="I31" s="67">
        <f t="shared" si="3"/>
        <v>58</v>
      </c>
    </row>
    <row r="32" spans="1:9" x14ac:dyDescent="0.15">
      <c r="A32" s="1" t="s">
        <v>66</v>
      </c>
      <c r="B32" s="1" t="s">
        <v>337</v>
      </c>
      <c r="C32" s="1" t="s">
        <v>67</v>
      </c>
      <c r="D32" s="101">
        <v>6272</v>
      </c>
      <c r="E32" s="9">
        <v>4109</v>
      </c>
      <c r="F32" s="45">
        <f t="shared" si="0"/>
        <v>10381</v>
      </c>
      <c r="G32" s="46">
        <f t="shared" si="1"/>
        <v>9</v>
      </c>
      <c r="H32" s="47">
        <f t="shared" si="2"/>
        <v>0.39581928523263654</v>
      </c>
      <c r="I32" s="67">
        <f t="shared" si="3"/>
        <v>39</v>
      </c>
    </row>
    <row r="33" spans="1:9" x14ac:dyDescent="0.15">
      <c r="A33" s="1" t="s">
        <v>68</v>
      </c>
      <c r="B33" s="1" t="s">
        <v>337</v>
      </c>
      <c r="C33" s="1" t="s">
        <v>69</v>
      </c>
      <c r="D33" s="101">
        <v>11265</v>
      </c>
      <c r="E33" s="9">
        <v>2768</v>
      </c>
      <c r="F33" s="45">
        <f t="shared" si="0"/>
        <v>14033</v>
      </c>
      <c r="G33" s="46">
        <f t="shared" si="1"/>
        <v>2</v>
      </c>
      <c r="H33" s="47">
        <f t="shared" si="2"/>
        <v>0.19724934083944987</v>
      </c>
      <c r="I33" s="67">
        <f t="shared" si="3"/>
        <v>74</v>
      </c>
    </row>
    <row r="34" spans="1:9" x14ac:dyDescent="0.15">
      <c r="A34" s="1" t="s">
        <v>70</v>
      </c>
      <c r="B34" s="1" t="s">
        <v>340</v>
      </c>
      <c r="C34" s="1" t="s">
        <v>71</v>
      </c>
      <c r="D34" s="101">
        <v>623</v>
      </c>
      <c r="E34" s="9">
        <v>847</v>
      </c>
      <c r="F34" s="45">
        <f t="shared" si="0"/>
        <v>1470</v>
      </c>
      <c r="G34" s="46">
        <f t="shared" si="1"/>
        <v>68</v>
      </c>
      <c r="H34" s="47">
        <f t="shared" si="2"/>
        <v>0.57619047619047614</v>
      </c>
      <c r="I34" s="67">
        <f t="shared" si="3"/>
        <v>10</v>
      </c>
    </row>
    <row r="35" spans="1:9" x14ac:dyDescent="0.15">
      <c r="A35" s="1" t="s">
        <v>72</v>
      </c>
      <c r="B35" s="1" t="s">
        <v>339</v>
      </c>
      <c r="C35" s="1" t="s">
        <v>73</v>
      </c>
      <c r="D35" s="101">
        <v>1328</v>
      </c>
      <c r="E35" s="9">
        <v>2473</v>
      </c>
      <c r="F35" s="45">
        <f t="shared" si="0"/>
        <v>3801</v>
      </c>
      <c r="G35" s="46">
        <f t="shared" si="1"/>
        <v>53</v>
      </c>
      <c r="H35" s="47">
        <f t="shared" si="2"/>
        <v>0.65061825835306497</v>
      </c>
      <c r="I35" s="67">
        <f t="shared" si="3"/>
        <v>3</v>
      </c>
    </row>
    <row r="36" spans="1:9" x14ac:dyDescent="0.15">
      <c r="A36" s="1" t="s">
        <v>74</v>
      </c>
      <c r="B36" s="1" t="s">
        <v>339</v>
      </c>
      <c r="C36" s="1" t="s">
        <v>75</v>
      </c>
      <c r="D36" s="101">
        <v>706</v>
      </c>
      <c r="E36" s="9">
        <v>1293</v>
      </c>
      <c r="F36" s="45">
        <f t="shared" si="0"/>
        <v>1999</v>
      </c>
      <c r="G36" s="46">
        <f t="shared" si="1"/>
        <v>65</v>
      </c>
      <c r="H36" s="47">
        <f t="shared" si="2"/>
        <v>0.64682341170585289</v>
      </c>
      <c r="I36" s="67">
        <f t="shared" si="3"/>
        <v>4</v>
      </c>
    </row>
    <row r="37" spans="1:9" x14ac:dyDescent="0.15">
      <c r="A37" s="1" t="s">
        <v>76</v>
      </c>
      <c r="B37" s="1" t="s">
        <v>338</v>
      </c>
      <c r="C37" s="1" t="s">
        <v>77</v>
      </c>
      <c r="D37" s="101">
        <v>3627</v>
      </c>
      <c r="E37" s="9">
        <v>570</v>
      </c>
      <c r="F37" s="45">
        <f t="shared" si="0"/>
        <v>4197</v>
      </c>
      <c r="G37" s="46">
        <f t="shared" si="1"/>
        <v>45</v>
      </c>
      <c r="H37" s="47">
        <f t="shared" si="2"/>
        <v>0.13581129378127232</v>
      </c>
      <c r="I37" s="67">
        <f t="shared" si="3"/>
        <v>78</v>
      </c>
    </row>
    <row r="38" spans="1:9" x14ac:dyDescent="0.15">
      <c r="A38" s="1" t="s">
        <v>78</v>
      </c>
      <c r="B38" s="1" t="s">
        <v>343</v>
      </c>
      <c r="C38" s="1" t="s">
        <v>79</v>
      </c>
      <c r="D38" s="101">
        <v>0</v>
      </c>
      <c r="E38" s="9">
        <v>2020</v>
      </c>
      <c r="F38" s="45">
        <f t="shared" si="0"/>
        <v>2020</v>
      </c>
      <c r="G38" s="46">
        <f t="shared" si="1"/>
        <v>64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80</v>
      </c>
      <c r="B39" s="1" t="s">
        <v>341</v>
      </c>
      <c r="C39" s="1" t="s">
        <v>81</v>
      </c>
      <c r="D39" s="101">
        <v>1899</v>
      </c>
      <c r="E39" s="9">
        <v>2497</v>
      </c>
      <c r="F39" s="45">
        <f t="shared" si="0"/>
        <v>4396</v>
      </c>
      <c r="G39" s="46">
        <f t="shared" si="1"/>
        <v>42</v>
      </c>
      <c r="H39" s="47">
        <f t="shared" si="2"/>
        <v>0.56801637852593267</v>
      </c>
      <c r="I39" s="67">
        <f t="shared" si="3"/>
        <v>12</v>
      </c>
    </row>
    <row r="40" spans="1:9" x14ac:dyDescent="0.15">
      <c r="A40" s="1" t="s">
        <v>82</v>
      </c>
      <c r="B40" s="1" t="s">
        <v>338</v>
      </c>
      <c r="C40" s="1" t="s">
        <v>83</v>
      </c>
      <c r="D40" s="101">
        <v>2432</v>
      </c>
      <c r="E40" s="9">
        <v>1329</v>
      </c>
      <c r="F40" s="45">
        <f t="shared" si="0"/>
        <v>3761</v>
      </c>
      <c r="G40" s="46">
        <f t="shared" si="1"/>
        <v>54</v>
      </c>
      <c r="H40" s="47">
        <f t="shared" si="2"/>
        <v>0.35336346716298855</v>
      </c>
      <c r="I40" s="67">
        <f t="shared" si="3"/>
        <v>55</v>
      </c>
    </row>
    <row r="41" spans="1:9" x14ac:dyDescent="0.15">
      <c r="A41" s="1" t="s">
        <v>84</v>
      </c>
      <c r="B41" s="1" t="s">
        <v>338</v>
      </c>
      <c r="C41" s="1" t="s">
        <v>85</v>
      </c>
      <c r="D41" s="101">
        <v>3018</v>
      </c>
      <c r="E41" s="9">
        <v>434</v>
      </c>
      <c r="F41" s="45">
        <f t="shared" si="0"/>
        <v>3452</v>
      </c>
      <c r="G41" s="46">
        <f t="shared" si="1"/>
        <v>57</v>
      </c>
      <c r="H41" s="47">
        <f t="shared" si="2"/>
        <v>0.1257242178447277</v>
      </c>
      <c r="I41" s="67">
        <f t="shared" si="3"/>
        <v>80</v>
      </c>
    </row>
    <row r="42" spans="1:9" x14ac:dyDescent="0.15">
      <c r="A42" s="1" t="s">
        <v>86</v>
      </c>
      <c r="B42" s="1" t="s">
        <v>339</v>
      </c>
      <c r="C42" s="1" t="s">
        <v>87</v>
      </c>
      <c r="D42" s="101">
        <v>3113</v>
      </c>
      <c r="E42" s="9">
        <v>1251</v>
      </c>
      <c r="F42" s="45">
        <f t="shared" si="0"/>
        <v>4364</v>
      </c>
      <c r="G42" s="46">
        <f t="shared" si="1"/>
        <v>44</v>
      </c>
      <c r="H42" s="47">
        <f t="shared" si="2"/>
        <v>0.28666361136571955</v>
      </c>
      <c r="I42" s="67">
        <f t="shared" si="3"/>
        <v>68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68"/>
      <c r="E43" s="48"/>
      <c r="F43" s="49"/>
      <c r="G43" s="50"/>
      <c r="H43" s="51"/>
      <c r="I43" s="69"/>
    </row>
    <row r="44" spans="1:9" x14ac:dyDescent="0.15">
      <c r="A44" s="1" t="s">
        <v>90</v>
      </c>
      <c r="B44" s="87" t="s">
        <v>338</v>
      </c>
      <c r="C44" s="1" t="s">
        <v>91</v>
      </c>
      <c r="D44" s="101">
        <v>1322</v>
      </c>
      <c r="E44" s="9">
        <v>609</v>
      </c>
      <c r="F44" s="45">
        <f>SUM(D44:E44)</f>
        <v>1931</v>
      </c>
      <c r="G44" s="46">
        <f>_xlfn.RANK.EQ(F44,$F$12:$F$97,0)</f>
        <v>66</v>
      </c>
      <c r="H44" s="47">
        <f>E44/F44</f>
        <v>0.31538063179699638</v>
      </c>
      <c r="I44" s="67">
        <f>_xlfn.RANK.EQ(H44,$H$12:$H$97,0)</f>
        <v>61</v>
      </c>
    </row>
    <row r="45" spans="1:9" x14ac:dyDescent="0.15">
      <c r="A45" s="1" t="s">
        <v>92</v>
      </c>
      <c r="B45" s="1" t="s">
        <v>343</v>
      </c>
      <c r="C45" s="1" t="s">
        <v>93</v>
      </c>
      <c r="D45" s="101">
        <v>5215</v>
      </c>
      <c r="E45" s="9">
        <v>2045</v>
      </c>
      <c r="F45" s="45">
        <f>SUM(D45:E45)</f>
        <v>7260</v>
      </c>
      <c r="G45" s="46">
        <f>_xlfn.RANK.EQ(F45,$F$12:$F$97,0)</f>
        <v>24</v>
      </c>
      <c r="H45" s="47">
        <f>E45/F45</f>
        <v>0.28168044077134985</v>
      </c>
      <c r="I45" s="67">
        <f>_xlfn.RANK.EQ(H45,$H$12:$H$97,0)</f>
        <v>70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68"/>
      <c r="E46" s="48"/>
      <c r="F46" s="49"/>
      <c r="G46" s="50"/>
      <c r="H46" s="51"/>
      <c r="I46" s="69"/>
    </row>
    <row r="47" spans="1:9" x14ac:dyDescent="0.15">
      <c r="A47" s="1" t="s">
        <v>96</v>
      </c>
      <c r="B47" s="1" t="s">
        <v>337</v>
      </c>
      <c r="C47" s="1" t="s">
        <v>97</v>
      </c>
      <c r="D47" s="101">
        <v>6196</v>
      </c>
      <c r="E47" s="9">
        <v>3905</v>
      </c>
      <c r="F47" s="45">
        <f>SUM(D47:E47)</f>
        <v>10101</v>
      </c>
      <c r="G47" s="46">
        <f>_xlfn.RANK.EQ(F47,$F$12:$F$97,0)</f>
        <v>10</v>
      </c>
      <c r="H47" s="47">
        <f>E47/F47</f>
        <v>0.38659538659538661</v>
      </c>
      <c r="I47" s="67">
        <f>_xlfn.RANK.EQ(H47,$H$12:$H$97,0)</f>
        <v>46</v>
      </c>
    </row>
    <row r="48" spans="1:9" x14ac:dyDescent="0.15">
      <c r="A48" s="1" t="s">
        <v>98</v>
      </c>
      <c r="B48" s="1" t="s">
        <v>338</v>
      </c>
      <c r="C48" s="1" t="s">
        <v>99</v>
      </c>
      <c r="D48" s="101">
        <v>988</v>
      </c>
      <c r="E48" s="9">
        <v>127</v>
      </c>
      <c r="F48" s="45">
        <f>SUM(D48:E48)</f>
        <v>1115</v>
      </c>
      <c r="G48" s="46">
        <f>_xlfn.RANK.EQ(F48,$F$12:$F$97,0)</f>
        <v>73</v>
      </c>
      <c r="H48" s="47">
        <f>E48/F48</f>
        <v>0.11390134529147983</v>
      </c>
      <c r="I48" s="67">
        <f>_xlfn.RANK.EQ(H48,$H$12:$H$97,0)</f>
        <v>82</v>
      </c>
    </row>
    <row r="49" spans="1:9" x14ac:dyDescent="0.15">
      <c r="A49" s="1" t="s">
        <v>100</v>
      </c>
      <c r="B49" s="1" t="s">
        <v>341</v>
      </c>
      <c r="C49" s="1" t="s">
        <v>101</v>
      </c>
      <c r="D49" s="101">
        <v>331</v>
      </c>
      <c r="E49" s="9">
        <v>341</v>
      </c>
      <c r="F49" s="45">
        <f>SUM(D49:E49)</f>
        <v>672</v>
      </c>
      <c r="G49" s="46">
        <f>_xlfn.RANK.EQ(F49,$F$12:$F$97,0)</f>
        <v>80</v>
      </c>
      <c r="H49" s="47">
        <f>E49/F49</f>
        <v>0.50744047619047616</v>
      </c>
      <c r="I49" s="67">
        <f>_xlfn.RANK.EQ(H49,$H$12:$H$97,0)</f>
        <v>20</v>
      </c>
    </row>
    <row r="50" spans="1:9" x14ac:dyDescent="0.15">
      <c r="A50" s="1" t="s">
        <v>102</v>
      </c>
      <c r="B50" s="1" t="s">
        <v>40</v>
      </c>
      <c r="C50" s="1" t="s">
        <v>103</v>
      </c>
      <c r="D50" s="101">
        <v>4776</v>
      </c>
      <c r="E50" s="9">
        <v>3153</v>
      </c>
      <c r="F50" s="45">
        <f>SUM(D50:E50)</f>
        <v>7929</v>
      </c>
      <c r="G50" s="46">
        <f>_xlfn.RANK.EQ(F50,$F$12:$F$97,0)</f>
        <v>19</v>
      </c>
      <c r="H50" s="47">
        <f>E50/F50</f>
        <v>0.39765418085508891</v>
      </c>
      <c r="I50" s="67">
        <f>_xlfn.RANK.EQ(H50,$H$12:$H$97,0)</f>
        <v>38</v>
      </c>
    </row>
    <row r="51" spans="1:9" x14ac:dyDescent="0.15">
      <c r="A51" s="1" t="s">
        <v>104</v>
      </c>
      <c r="B51" s="1" t="s">
        <v>40</v>
      </c>
      <c r="C51" s="1" t="s">
        <v>105</v>
      </c>
      <c r="D51" s="101">
        <v>4730</v>
      </c>
      <c r="E51" s="9">
        <v>3043</v>
      </c>
      <c r="F51" s="45">
        <f>SUM(D51:E51)</f>
        <v>7773</v>
      </c>
      <c r="G51" s="46">
        <f>_xlfn.RANK.EQ(F51,$F$12:$F$97,0)</f>
        <v>20</v>
      </c>
      <c r="H51" s="47">
        <f>E51/F51</f>
        <v>0.39148333976585614</v>
      </c>
      <c r="I51" s="67">
        <f>_xlfn.RANK.EQ(H51,$H$12:$H$97,0)</f>
        <v>44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68"/>
      <c r="E52" s="48"/>
      <c r="F52" s="49"/>
      <c r="G52" s="50"/>
      <c r="H52" s="51"/>
      <c r="I52" s="69"/>
    </row>
    <row r="53" spans="1:9" x14ac:dyDescent="0.15">
      <c r="A53" s="1" t="s">
        <v>108</v>
      </c>
      <c r="B53" s="1" t="s">
        <v>40</v>
      </c>
      <c r="C53" s="1" t="s">
        <v>109</v>
      </c>
      <c r="D53" s="101">
        <v>2701</v>
      </c>
      <c r="E53" s="9">
        <v>1283</v>
      </c>
      <c r="F53" s="45">
        <f t="shared" ref="F53:F74" si="4">SUM(D53:E53)</f>
        <v>3984</v>
      </c>
      <c r="G53" s="46">
        <f t="shared" ref="G53:G74" si="5">_xlfn.RANK.EQ(F53,$F$12:$F$97,0)</f>
        <v>50</v>
      </c>
      <c r="H53" s="47">
        <f t="shared" ref="H53:H74" si="6">E53/F53</f>
        <v>0.32203815261044177</v>
      </c>
      <c r="I53" s="67">
        <f t="shared" ref="I53:I74" si="7">_xlfn.RANK.EQ(H53,$H$12:$H$97,0)</f>
        <v>60</v>
      </c>
    </row>
    <row r="54" spans="1:9" x14ac:dyDescent="0.15">
      <c r="A54" s="1" t="s">
        <v>110</v>
      </c>
      <c r="B54" s="1" t="s">
        <v>40</v>
      </c>
      <c r="C54" s="1" t="s">
        <v>111</v>
      </c>
      <c r="D54" s="101">
        <v>2573</v>
      </c>
      <c r="E54" s="9">
        <v>1179</v>
      </c>
      <c r="F54" s="45">
        <f t="shared" si="4"/>
        <v>3752</v>
      </c>
      <c r="G54" s="46">
        <f t="shared" si="5"/>
        <v>55</v>
      </c>
      <c r="H54" s="47">
        <f t="shared" si="6"/>
        <v>0.31423240938166314</v>
      </c>
      <c r="I54" s="67">
        <f t="shared" si="7"/>
        <v>62</v>
      </c>
    </row>
    <row r="55" spans="1:9" x14ac:dyDescent="0.15">
      <c r="A55" s="1" t="s">
        <v>112</v>
      </c>
      <c r="B55" s="1" t="s">
        <v>40</v>
      </c>
      <c r="C55" s="1" t="s">
        <v>113</v>
      </c>
      <c r="D55" s="101">
        <v>5877</v>
      </c>
      <c r="E55" s="9">
        <v>2986</v>
      </c>
      <c r="F55" s="45">
        <f t="shared" si="4"/>
        <v>8863</v>
      </c>
      <c r="G55" s="46">
        <f t="shared" si="5"/>
        <v>14</v>
      </c>
      <c r="H55" s="47">
        <f t="shared" si="6"/>
        <v>0.33690623942231751</v>
      </c>
      <c r="I55" s="67">
        <f t="shared" si="7"/>
        <v>57</v>
      </c>
    </row>
    <row r="56" spans="1:9" x14ac:dyDescent="0.15">
      <c r="A56" s="1" t="s">
        <v>114</v>
      </c>
      <c r="B56" s="1" t="s">
        <v>40</v>
      </c>
      <c r="C56" s="1" t="s">
        <v>115</v>
      </c>
      <c r="D56" s="101">
        <v>3360</v>
      </c>
      <c r="E56" s="9">
        <v>2280</v>
      </c>
      <c r="F56" s="45">
        <f t="shared" si="4"/>
        <v>5640</v>
      </c>
      <c r="G56" s="46">
        <f t="shared" si="5"/>
        <v>32</v>
      </c>
      <c r="H56" s="47">
        <f t="shared" si="6"/>
        <v>0.40425531914893614</v>
      </c>
      <c r="I56" s="67">
        <f t="shared" si="7"/>
        <v>33</v>
      </c>
    </row>
    <row r="57" spans="1:9" x14ac:dyDescent="0.15">
      <c r="A57" s="1" t="s">
        <v>116</v>
      </c>
      <c r="B57" s="1" t="s">
        <v>343</v>
      </c>
      <c r="C57" s="1" t="s">
        <v>117</v>
      </c>
      <c r="D57" s="101">
        <v>5875</v>
      </c>
      <c r="E57" s="9">
        <v>2683</v>
      </c>
      <c r="F57" s="45">
        <f t="shared" si="4"/>
        <v>8558</v>
      </c>
      <c r="G57" s="46">
        <f t="shared" si="5"/>
        <v>17</v>
      </c>
      <c r="H57" s="47">
        <f t="shared" si="6"/>
        <v>0.31350782893199347</v>
      </c>
      <c r="I57" s="67">
        <f t="shared" si="7"/>
        <v>63</v>
      </c>
    </row>
    <row r="58" spans="1:9" x14ac:dyDescent="0.15">
      <c r="A58" s="1" t="s">
        <v>118</v>
      </c>
      <c r="B58" s="1" t="s">
        <v>340</v>
      </c>
      <c r="C58" s="1" t="s">
        <v>119</v>
      </c>
      <c r="D58" s="101">
        <v>476</v>
      </c>
      <c r="E58" s="9">
        <v>498</v>
      </c>
      <c r="F58" s="45">
        <f t="shared" si="4"/>
        <v>974</v>
      </c>
      <c r="G58" s="46">
        <f t="shared" si="5"/>
        <v>75</v>
      </c>
      <c r="H58" s="47">
        <f t="shared" si="6"/>
        <v>0.51129363449691989</v>
      </c>
      <c r="I58" s="67">
        <f t="shared" si="7"/>
        <v>19</v>
      </c>
    </row>
    <row r="59" spans="1:9" x14ac:dyDescent="0.15">
      <c r="A59" s="1" t="s">
        <v>120</v>
      </c>
      <c r="B59" s="1" t="s">
        <v>337</v>
      </c>
      <c r="C59" s="1" t="s">
        <v>121</v>
      </c>
      <c r="D59" s="101">
        <v>6637</v>
      </c>
      <c r="E59" s="9">
        <v>2928</v>
      </c>
      <c r="F59" s="45">
        <f t="shared" si="4"/>
        <v>9565</v>
      </c>
      <c r="G59" s="46">
        <f t="shared" si="5"/>
        <v>13</v>
      </c>
      <c r="H59" s="47">
        <f t="shared" si="6"/>
        <v>0.3061160480920021</v>
      </c>
      <c r="I59" s="67">
        <f t="shared" si="7"/>
        <v>64</v>
      </c>
    </row>
    <row r="60" spans="1:9" x14ac:dyDescent="0.15">
      <c r="A60" s="1" t="s">
        <v>122</v>
      </c>
      <c r="B60" s="1" t="s">
        <v>338</v>
      </c>
      <c r="C60" s="1" t="s">
        <v>123</v>
      </c>
      <c r="D60" s="101">
        <v>3320</v>
      </c>
      <c r="E60" s="9">
        <v>740</v>
      </c>
      <c r="F60" s="45">
        <f t="shared" si="4"/>
        <v>4060</v>
      </c>
      <c r="G60" s="46">
        <f t="shared" si="5"/>
        <v>47</v>
      </c>
      <c r="H60" s="47">
        <f t="shared" si="6"/>
        <v>0.18226600985221675</v>
      </c>
      <c r="I60" s="67">
        <f t="shared" si="7"/>
        <v>75</v>
      </c>
    </row>
    <row r="61" spans="1:9" x14ac:dyDescent="0.15">
      <c r="A61" s="1" t="s">
        <v>124</v>
      </c>
      <c r="B61" s="1" t="s">
        <v>341</v>
      </c>
      <c r="C61" s="1" t="s">
        <v>125</v>
      </c>
      <c r="D61" s="101">
        <v>1568</v>
      </c>
      <c r="E61" s="9">
        <v>2135</v>
      </c>
      <c r="F61" s="45">
        <f t="shared" si="4"/>
        <v>3703</v>
      </c>
      <c r="G61" s="46">
        <f t="shared" si="5"/>
        <v>56</v>
      </c>
      <c r="H61" s="47">
        <f t="shared" si="6"/>
        <v>0.57655954631379958</v>
      </c>
      <c r="I61" s="67">
        <f t="shared" si="7"/>
        <v>9</v>
      </c>
    </row>
    <row r="62" spans="1:9" x14ac:dyDescent="0.15">
      <c r="A62" s="1" t="s">
        <v>126</v>
      </c>
      <c r="B62" s="1" t="s">
        <v>338</v>
      </c>
      <c r="C62" s="1" t="s">
        <v>127</v>
      </c>
      <c r="D62" s="101">
        <v>995</v>
      </c>
      <c r="E62" s="9">
        <v>181</v>
      </c>
      <c r="F62" s="45">
        <f t="shared" si="4"/>
        <v>1176</v>
      </c>
      <c r="G62" s="46">
        <f t="shared" si="5"/>
        <v>71</v>
      </c>
      <c r="H62" s="47">
        <f t="shared" si="6"/>
        <v>0.15391156462585034</v>
      </c>
      <c r="I62" s="67">
        <f t="shared" si="7"/>
        <v>77</v>
      </c>
    </row>
    <row r="63" spans="1:9" x14ac:dyDescent="0.15">
      <c r="A63" s="1" t="s">
        <v>128</v>
      </c>
      <c r="B63" s="1" t="s">
        <v>40</v>
      </c>
      <c r="C63" s="1" t="s">
        <v>129</v>
      </c>
      <c r="D63" s="101">
        <v>3544</v>
      </c>
      <c r="E63" s="9">
        <v>2384</v>
      </c>
      <c r="F63" s="45">
        <f t="shared" si="4"/>
        <v>5928</v>
      </c>
      <c r="G63" s="46">
        <f t="shared" si="5"/>
        <v>30</v>
      </c>
      <c r="H63" s="47">
        <f t="shared" si="6"/>
        <v>0.40215924426450744</v>
      </c>
      <c r="I63" s="67">
        <f t="shared" si="7"/>
        <v>35</v>
      </c>
    </row>
    <row r="64" spans="1:9" x14ac:dyDescent="0.15">
      <c r="A64" s="1" t="s">
        <v>130</v>
      </c>
      <c r="B64" s="1" t="s">
        <v>339</v>
      </c>
      <c r="C64" s="1" t="s">
        <v>131</v>
      </c>
      <c r="D64" s="101">
        <v>2160</v>
      </c>
      <c r="E64" s="9">
        <v>1280</v>
      </c>
      <c r="F64" s="45">
        <f t="shared" si="4"/>
        <v>3440</v>
      </c>
      <c r="G64" s="46">
        <f t="shared" si="5"/>
        <v>58</v>
      </c>
      <c r="H64" s="47">
        <f t="shared" si="6"/>
        <v>0.37209302325581395</v>
      </c>
      <c r="I64" s="67">
        <f t="shared" si="7"/>
        <v>49</v>
      </c>
    </row>
    <row r="65" spans="1:9" x14ac:dyDescent="0.15">
      <c r="A65" s="1" t="s">
        <v>132</v>
      </c>
      <c r="B65" s="1" t="s">
        <v>340</v>
      </c>
      <c r="C65" s="1" t="s">
        <v>133</v>
      </c>
      <c r="D65" s="101">
        <v>427</v>
      </c>
      <c r="E65" s="9">
        <v>510</v>
      </c>
      <c r="F65" s="45">
        <f t="shared" si="4"/>
        <v>937</v>
      </c>
      <c r="G65" s="46">
        <f t="shared" si="5"/>
        <v>77</v>
      </c>
      <c r="H65" s="47">
        <f t="shared" si="6"/>
        <v>0.54429028815368197</v>
      </c>
      <c r="I65" s="67">
        <f t="shared" si="7"/>
        <v>15</v>
      </c>
    </row>
    <row r="66" spans="1:9" x14ac:dyDescent="0.15">
      <c r="A66" s="1" t="s">
        <v>134</v>
      </c>
      <c r="B66" s="1" t="s">
        <v>337</v>
      </c>
      <c r="C66" s="1" t="s">
        <v>135</v>
      </c>
      <c r="D66" s="101">
        <v>10089</v>
      </c>
      <c r="E66" s="9">
        <v>2867</v>
      </c>
      <c r="F66" s="45">
        <f t="shared" si="4"/>
        <v>12956</v>
      </c>
      <c r="G66" s="46">
        <f t="shared" si="5"/>
        <v>3</v>
      </c>
      <c r="H66" s="47">
        <f t="shared" si="6"/>
        <v>0.22128743439333126</v>
      </c>
      <c r="I66" s="67">
        <f t="shared" si="7"/>
        <v>73</v>
      </c>
    </row>
    <row r="67" spans="1:9" x14ac:dyDescent="0.15">
      <c r="A67" s="1" t="s">
        <v>136</v>
      </c>
      <c r="B67" s="1" t="s">
        <v>341</v>
      </c>
      <c r="C67" s="1" t="s">
        <v>137</v>
      </c>
      <c r="D67" s="101">
        <v>572</v>
      </c>
      <c r="E67" s="9">
        <v>759</v>
      </c>
      <c r="F67" s="45">
        <f t="shared" si="4"/>
        <v>1331</v>
      </c>
      <c r="G67" s="46">
        <f t="shared" si="5"/>
        <v>70</v>
      </c>
      <c r="H67" s="47">
        <f t="shared" si="6"/>
        <v>0.57024793388429751</v>
      </c>
      <c r="I67" s="67">
        <f t="shared" si="7"/>
        <v>11</v>
      </c>
    </row>
    <row r="68" spans="1:9" x14ac:dyDescent="0.15">
      <c r="A68" s="1" t="s">
        <v>138</v>
      </c>
      <c r="B68" s="1" t="s">
        <v>338</v>
      </c>
      <c r="C68" s="1" t="s">
        <v>139</v>
      </c>
      <c r="D68" s="101">
        <v>1894</v>
      </c>
      <c r="E68" s="9">
        <v>747</v>
      </c>
      <c r="F68" s="45">
        <f t="shared" si="4"/>
        <v>2641</v>
      </c>
      <c r="G68" s="46">
        <f t="shared" si="5"/>
        <v>60</v>
      </c>
      <c r="H68" s="47">
        <f t="shared" si="6"/>
        <v>0.28284740628549793</v>
      </c>
      <c r="I68" s="67">
        <f t="shared" si="7"/>
        <v>69</v>
      </c>
    </row>
    <row r="69" spans="1:9" x14ac:dyDescent="0.15">
      <c r="A69" s="1" t="s">
        <v>140</v>
      </c>
      <c r="B69" s="1" t="s">
        <v>337</v>
      </c>
      <c r="C69" s="1" t="s">
        <v>141</v>
      </c>
      <c r="D69" s="101">
        <v>9983</v>
      </c>
      <c r="E69" s="9">
        <v>5092</v>
      </c>
      <c r="F69" s="45">
        <f t="shared" si="4"/>
        <v>15075</v>
      </c>
      <c r="G69" s="46">
        <f t="shared" si="5"/>
        <v>1</v>
      </c>
      <c r="H69" s="47">
        <f t="shared" si="6"/>
        <v>0.33777777777777779</v>
      </c>
      <c r="I69" s="67">
        <f t="shared" si="7"/>
        <v>56</v>
      </c>
    </row>
    <row r="70" spans="1:9" x14ac:dyDescent="0.15">
      <c r="A70" s="1" t="s">
        <v>142</v>
      </c>
      <c r="B70" s="1" t="s">
        <v>341</v>
      </c>
      <c r="C70" s="1" t="s">
        <v>143</v>
      </c>
      <c r="D70" s="101">
        <v>1768</v>
      </c>
      <c r="E70" s="9">
        <v>2187</v>
      </c>
      <c r="F70" s="45">
        <f t="shared" si="4"/>
        <v>3955</v>
      </c>
      <c r="G70" s="46">
        <f t="shared" si="5"/>
        <v>52</v>
      </c>
      <c r="H70" s="47">
        <f t="shared" si="6"/>
        <v>0.55297092288242733</v>
      </c>
      <c r="I70" s="67">
        <f t="shared" si="7"/>
        <v>14</v>
      </c>
    </row>
    <row r="71" spans="1:9" x14ac:dyDescent="0.15">
      <c r="A71" s="1" t="s">
        <v>144</v>
      </c>
      <c r="B71" s="1" t="s">
        <v>337</v>
      </c>
      <c r="C71" s="1" t="s">
        <v>145</v>
      </c>
      <c r="D71" s="101">
        <v>7382</v>
      </c>
      <c r="E71" s="9">
        <v>4111</v>
      </c>
      <c r="F71" s="45">
        <f t="shared" si="4"/>
        <v>11493</v>
      </c>
      <c r="G71" s="46">
        <f t="shared" si="5"/>
        <v>5</v>
      </c>
      <c r="H71" s="47">
        <f t="shared" si="6"/>
        <v>0.35769598886278603</v>
      </c>
      <c r="I71" s="67">
        <f t="shared" si="7"/>
        <v>53</v>
      </c>
    </row>
    <row r="72" spans="1:9" x14ac:dyDescent="0.15">
      <c r="A72" s="1" t="s">
        <v>146</v>
      </c>
      <c r="B72" s="1" t="s">
        <v>341</v>
      </c>
      <c r="C72" s="1" t="s">
        <v>147</v>
      </c>
      <c r="D72" s="101">
        <v>246</v>
      </c>
      <c r="E72" s="9">
        <v>429</v>
      </c>
      <c r="F72" s="45">
        <f t="shared" si="4"/>
        <v>675</v>
      </c>
      <c r="G72" s="46">
        <f t="shared" si="5"/>
        <v>79</v>
      </c>
      <c r="H72" s="47">
        <f t="shared" si="6"/>
        <v>0.63555555555555554</v>
      </c>
      <c r="I72" s="67">
        <f t="shared" si="7"/>
        <v>5</v>
      </c>
    </row>
    <row r="73" spans="1:9" x14ac:dyDescent="0.15">
      <c r="A73" s="1" t="s">
        <v>148</v>
      </c>
      <c r="B73" s="1" t="s">
        <v>341</v>
      </c>
      <c r="C73" s="1" t="s">
        <v>149</v>
      </c>
      <c r="D73" s="101">
        <v>463</v>
      </c>
      <c r="E73" s="9">
        <v>648</v>
      </c>
      <c r="F73" s="45">
        <f t="shared" si="4"/>
        <v>1111</v>
      </c>
      <c r="G73" s="46">
        <f t="shared" si="5"/>
        <v>74</v>
      </c>
      <c r="H73" s="47">
        <f t="shared" si="6"/>
        <v>0.5832583258325833</v>
      </c>
      <c r="I73" s="67">
        <f t="shared" si="7"/>
        <v>8</v>
      </c>
    </row>
    <row r="74" spans="1:9" x14ac:dyDescent="0.15">
      <c r="A74" s="1" t="s">
        <v>150</v>
      </c>
      <c r="B74" s="1" t="s">
        <v>343</v>
      </c>
      <c r="C74" s="1" t="s">
        <v>151</v>
      </c>
      <c r="D74" s="101">
        <v>0</v>
      </c>
      <c r="E74" s="9">
        <v>2145</v>
      </c>
      <c r="F74" s="45">
        <f t="shared" si="4"/>
        <v>2145</v>
      </c>
      <c r="G74" s="46">
        <f t="shared" si="5"/>
        <v>63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152</v>
      </c>
      <c r="B75" s="77" t="s">
        <v>342</v>
      </c>
      <c r="C75" s="77" t="s">
        <v>153</v>
      </c>
      <c r="D75" s="68"/>
      <c r="E75" s="48"/>
      <c r="F75" s="49"/>
      <c r="G75" s="50"/>
      <c r="H75" s="51"/>
      <c r="I75" s="69"/>
    </row>
    <row r="76" spans="1:9" x14ac:dyDescent="0.15">
      <c r="A76" s="1" t="s">
        <v>154</v>
      </c>
      <c r="B76" s="1" t="s">
        <v>343</v>
      </c>
      <c r="C76" s="1" t="s">
        <v>155</v>
      </c>
      <c r="D76" s="101">
        <v>2650</v>
      </c>
      <c r="E76" s="9">
        <v>1317</v>
      </c>
      <c r="F76" s="45">
        <f t="shared" ref="F76:F97" si="8">SUM(D76:E76)</f>
        <v>3967</v>
      </c>
      <c r="G76" s="46">
        <f t="shared" ref="G76:G97" si="9">_xlfn.RANK.EQ(F76,$F$12:$F$97,0)</f>
        <v>51</v>
      </c>
      <c r="H76" s="47">
        <f t="shared" ref="H76:H97" si="10">E76/F76</f>
        <v>0.33198890849508444</v>
      </c>
      <c r="I76" s="67">
        <f t="shared" ref="I76:I97" si="11">_xlfn.RANK.EQ(H76,$H$12:$H$97,0)</f>
        <v>59</v>
      </c>
    </row>
    <row r="77" spans="1:9" x14ac:dyDescent="0.15">
      <c r="A77" s="1" t="s">
        <v>156</v>
      </c>
      <c r="B77" s="1" t="s">
        <v>40</v>
      </c>
      <c r="C77" s="1" t="s">
        <v>157</v>
      </c>
      <c r="D77" s="101">
        <v>3063</v>
      </c>
      <c r="E77" s="9">
        <v>2091</v>
      </c>
      <c r="F77" s="45">
        <f t="shared" si="8"/>
        <v>5154</v>
      </c>
      <c r="G77" s="46">
        <f t="shared" si="9"/>
        <v>35</v>
      </c>
      <c r="H77" s="47">
        <f t="shared" si="10"/>
        <v>0.40570430733410945</v>
      </c>
      <c r="I77" s="67">
        <f t="shared" si="11"/>
        <v>32</v>
      </c>
    </row>
    <row r="78" spans="1:9" x14ac:dyDescent="0.15">
      <c r="A78" s="1" t="s">
        <v>158</v>
      </c>
      <c r="B78" s="1" t="s">
        <v>40</v>
      </c>
      <c r="C78" s="1" t="s">
        <v>159</v>
      </c>
      <c r="D78" s="101">
        <v>3149</v>
      </c>
      <c r="E78" s="9">
        <v>2174</v>
      </c>
      <c r="F78" s="45">
        <f t="shared" si="8"/>
        <v>5323</v>
      </c>
      <c r="G78" s="46">
        <f t="shared" si="9"/>
        <v>34</v>
      </c>
      <c r="H78" s="47">
        <f t="shared" si="10"/>
        <v>0.40841630659402595</v>
      </c>
      <c r="I78" s="67">
        <f t="shared" si="11"/>
        <v>30</v>
      </c>
    </row>
    <row r="79" spans="1:9" x14ac:dyDescent="0.15">
      <c r="A79" s="1" t="s">
        <v>160</v>
      </c>
      <c r="B79" s="1" t="s">
        <v>337</v>
      </c>
      <c r="C79" s="1" t="s">
        <v>161</v>
      </c>
      <c r="D79" s="101">
        <v>5797</v>
      </c>
      <c r="E79" s="9">
        <v>4287</v>
      </c>
      <c r="F79" s="45">
        <f t="shared" si="8"/>
        <v>10084</v>
      </c>
      <c r="G79" s="46">
        <f t="shared" si="9"/>
        <v>11</v>
      </c>
      <c r="H79" s="47">
        <f t="shared" si="10"/>
        <v>0.42512891709639034</v>
      </c>
      <c r="I79" s="67">
        <f t="shared" si="11"/>
        <v>26</v>
      </c>
    </row>
    <row r="80" spans="1:9" x14ac:dyDescent="0.15">
      <c r="A80" s="1" t="s">
        <v>162</v>
      </c>
      <c r="B80" s="1" t="s">
        <v>337</v>
      </c>
      <c r="C80" s="1" t="s">
        <v>163</v>
      </c>
      <c r="D80" s="101">
        <v>6560</v>
      </c>
      <c r="E80" s="9">
        <v>4045</v>
      </c>
      <c r="F80" s="45">
        <f t="shared" si="8"/>
        <v>10605</v>
      </c>
      <c r="G80" s="46">
        <f t="shared" si="9"/>
        <v>8</v>
      </c>
      <c r="H80" s="47">
        <f t="shared" si="10"/>
        <v>0.3814238566713814</v>
      </c>
      <c r="I80" s="67">
        <f t="shared" si="11"/>
        <v>47</v>
      </c>
    </row>
    <row r="81" spans="1:9" x14ac:dyDescent="0.15">
      <c r="A81" s="1" t="s">
        <v>164</v>
      </c>
      <c r="B81" s="1" t="s">
        <v>40</v>
      </c>
      <c r="C81" s="1" t="s">
        <v>165</v>
      </c>
      <c r="D81" s="101">
        <v>5216</v>
      </c>
      <c r="E81" s="9">
        <v>3408</v>
      </c>
      <c r="F81" s="45">
        <f t="shared" si="8"/>
        <v>8624</v>
      </c>
      <c r="G81" s="46">
        <f t="shared" si="9"/>
        <v>16</v>
      </c>
      <c r="H81" s="47">
        <f t="shared" si="10"/>
        <v>0.39517625231910947</v>
      </c>
      <c r="I81" s="67">
        <f t="shared" si="11"/>
        <v>40</v>
      </c>
    </row>
    <row r="82" spans="1:9" x14ac:dyDescent="0.15">
      <c r="A82" s="1" t="s">
        <v>166</v>
      </c>
      <c r="B82" s="1" t="s">
        <v>40</v>
      </c>
      <c r="C82" s="1" t="s">
        <v>167</v>
      </c>
      <c r="D82" s="101">
        <v>3726</v>
      </c>
      <c r="E82" s="9">
        <v>2241</v>
      </c>
      <c r="F82" s="45">
        <f t="shared" si="8"/>
        <v>5967</v>
      </c>
      <c r="G82" s="46">
        <f t="shared" si="9"/>
        <v>28</v>
      </c>
      <c r="H82" s="47">
        <f t="shared" si="10"/>
        <v>0.3755656108597285</v>
      </c>
      <c r="I82" s="67">
        <f t="shared" si="11"/>
        <v>48</v>
      </c>
    </row>
    <row r="83" spans="1:9" x14ac:dyDescent="0.15">
      <c r="A83" s="1" t="s">
        <v>168</v>
      </c>
      <c r="B83" s="1" t="s">
        <v>341</v>
      </c>
      <c r="C83" s="1" t="s">
        <v>169</v>
      </c>
      <c r="D83" s="101">
        <v>223</v>
      </c>
      <c r="E83" s="9">
        <v>234</v>
      </c>
      <c r="F83" s="45">
        <f t="shared" si="8"/>
        <v>457</v>
      </c>
      <c r="G83" s="46">
        <f t="shared" si="9"/>
        <v>81</v>
      </c>
      <c r="H83" s="47">
        <f t="shared" si="10"/>
        <v>0.51203501094091908</v>
      </c>
      <c r="I83" s="67">
        <f t="shared" si="11"/>
        <v>18</v>
      </c>
    </row>
    <row r="84" spans="1:9" x14ac:dyDescent="0.15">
      <c r="A84" s="1" t="s">
        <v>170</v>
      </c>
      <c r="B84" s="1" t="s">
        <v>40</v>
      </c>
      <c r="C84" s="1" t="s">
        <v>171</v>
      </c>
      <c r="D84" s="101">
        <v>3180</v>
      </c>
      <c r="E84" s="9">
        <v>2452</v>
      </c>
      <c r="F84" s="45">
        <f t="shared" si="8"/>
        <v>5632</v>
      </c>
      <c r="G84" s="46">
        <f t="shared" si="9"/>
        <v>33</v>
      </c>
      <c r="H84" s="47">
        <f t="shared" si="10"/>
        <v>0.43536931818181818</v>
      </c>
      <c r="I84" s="67">
        <f t="shared" si="11"/>
        <v>23</v>
      </c>
    </row>
    <row r="85" spans="1:9" x14ac:dyDescent="0.15">
      <c r="A85" s="1" t="s">
        <v>172</v>
      </c>
      <c r="B85" s="1" t="s">
        <v>40</v>
      </c>
      <c r="C85" s="1" t="s">
        <v>173</v>
      </c>
      <c r="D85" s="101">
        <v>4767</v>
      </c>
      <c r="E85" s="9">
        <v>3229</v>
      </c>
      <c r="F85" s="45">
        <f t="shared" si="8"/>
        <v>7996</v>
      </c>
      <c r="G85" s="46">
        <f t="shared" si="9"/>
        <v>18</v>
      </c>
      <c r="H85" s="47">
        <f t="shared" si="10"/>
        <v>0.40382691345672839</v>
      </c>
      <c r="I85" s="67">
        <f t="shared" si="11"/>
        <v>34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102">
        <v>2748</v>
      </c>
      <c r="E86" s="103">
        <v>2203</v>
      </c>
      <c r="F86" s="53">
        <f t="shared" si="8"/>
        <v>4951</v>
      </c>
      <c r="G86" s="54">
        <f t="shared" si="9"/>
        <v>38</v>
      </c>
      <c r="H86" s="55">
        <f t="shared" si="10"/>
        <v>0.44496061401737025</v>
      </c>
      <c r="I86" s="71">
        <f t="shared" si="11"/>
        <v>21</v>
      </c>
    </row>
    <row r="87" spans="1:9" x14ac:dyDescent="0.15">
      <c r="A87" s="1" t="s">
        <v>176</v>
      </c>
      <c r="B87" s="1" t="s">
        <v>338</v>
      </c>
      <c r="C87" s="1" t="s">
        <v>177</v>
      </c>
      <c r="D87" s="101">
        <v>3421</v>
      </c>
      <c r="E87" s="9">
        <v>632</v>
      </c>
      <c r="F87" s="45">
        <f t="shared" si="8"/>
        <v>4053</v>
      </c>
      <c r="G87" s="46">
        <f t="shared" si="9"/>
        <v>48</v>
      </c>
      <c r="H87" s="47">
        <f t="shared" si="10"/>
        <v>0.15593387614113002</v>
      </c>
      <c r="I87" s="67">
        <f t="shared" si="11"/>
        <v>76</v>
      </c>
    </row>
    <row r="88" spans="1:9" x14ac:dyDescent="0.15">
      <c r="A88" s="1" t="s">
        <v>178</v>
      </c>
      <c r="B88" s="1" t="s">
        <v>341</v>
      </c>
      <c r="C88" s="1" t="s">
        <v>179</v>
      </c>
      <c r="D88" s="101">
        <v>1127</v>
      </c>
      <c r="E88" s="9">
        <v>1472</v>
      </c>
      <c r="F88" s="45">
        <f t="shared" si="8"/>
        <v>2599</v>
      </c>
      <c r="G88" s="46">
        <f t="shared" si="9"/>
        <v>61</v>
      </c>
      <c r="H88" s="47">
        <f t="shared" si="10"/>
        <v>0.5663716814159292</v>
      </c>
      <c r="I88" s="67">
        <f t="shared" si="11"/>
        <v>13</v>
      </c>
    </row>
    <row r="89" spans="1:9" x14ac:dyDescent="0.15">
      <c r="A89" s="1" t="s">
        <v>180</v>
      </c>
      <c r="B89" s="1" t="s">
        <v>337</v>
      </c>
      <c r="C89" s="1" t="s">
        <v>181</v>
      </c>
      <c r="D89" s="101">
        <v>8287</v>
      </c>
      <c r="E89" s="9">
        <v>3412</v>
      </c>
      <c r="F89" s="45">
        <f t="shared" si="8"/>
        <v>11699</v>
      </c>
      <c r="G89" s="46">
        <f t="shared" si="9"/>
        <v>4</v>
      </c>
      <c r="H89" s="47">
        <f t="shared" si="10"/>
        <v>0.29164885887682707</v>
      </c>
      <c r="I89" s="67">
        <f t="shared" si="11"/>
        <v>66</v>
      </c>
    </row>
    <row r="90" spans="1:9" x14ac:dyDescent="0.15">
      <c r="A90" s="1" t="s">
        <v>182</v>
      </c>
      <c r="B90" s="1" t="s">
        <v>40</v>
      </c>
      <c r="C90" s="1" t="s">
        <v>183</v>
      </c>
      <c r="D90" s="101">
        <v>3304</v>
      </c>
      <c r="E90" s="9">
        <v>2498</v>
      </c>
      <c r="F90" s="45">
        <f t="shared" si="8"/>
        <v>5802</v>
      </c>
      <c r="G90" s="46">
        <f t="shared" si="9"/>
        <v>31</v>
      </c>
      <c r="H90" s="47">
        <f t="shared" si="10"/>
        <v>0.43054119269217511</v>
      </c>
      <c r="I90" s="67">
        <f t="shared" si="11"/>
        <v>24</v>
      </c>
    </row>
    <row r="91" spans="1:9" x14ac:dyDescent="0.15">
      <c r="A91" s="1" t="s">
        <v>184</v>
      </c>
      <c r="B91" s="1" t="s">
        <v>40</v>
      </c>
      <c r="C91" s="1" t="s">
        <v>185</v>
      </c>
      <c r="D91" s="101">
        <v>4543</v>
      </c>
      <c r="E91" s="9">
        <v>2932</v>
      </c>
      <c r="F91" s="45">
        <f t="shared" si="8"/>
        <v>7475</v>
      </c>
      <c r="G91" s="46">
        <f t="shared" si="9"/>
        <v>22</v>
      </c>
      <c r="H91" s="47">
        <f t="shared" si="10"/>
        <v>0.39224080267558531</v>
      </c>
      <c r="I91" s="67">
        <f t="shared" si="11"/>
        <v>42</v>
      </c>
    </row>
    <row r="92" spans="1:9" x14ac:dyDescent="0.15">
      <c r="A92" s="1" t="s">
        <v>186</v>
      </c>
      <c r="B92" s="1" t="s">
        <v>40</v>
      </c>
      <c r="C92" s="1" t="s">
        <v>187</v>
      </c>
      <c r="D92" s="101">
        <v>4475</v>
      </c>
      <c r="E92" s="9">
        <v>3154</v>
      </c>
      <c r="F92" s="45">
        <f t="shared" si="8"/>
        <v>7629</v>
      </c>
      <c r="G92" s="46">
        <f t="shared" si="9"/>
        <v>21</v>
      </c>
      <c r="H92" s="47">
        <f t="shared" si="10"/>
        <v>0.41342246690260848</v>
      </c>
      <c r="I92" s="67">
        <f t="shared" si="11"/>
        <v>28</v>
      </c>
    </row>
    <row r="93" spans="1:9" x14ac:dyDescent="0.15">
      <c r="A93" s="1" t="s">
        <v>188</v>
      </c>
      <c r="B93" s="1" t="s">
        <v>40</v>
      </c>
      <c r="C93" s="1" t="s">
        <v>189</v>
      </c>
      <c r="D93" s="101">
        <v>2953</v>
      </c>
      <c r="E93" s="9">
        <v>1882</v>
      </c>
      <c r="F93" s="45">
        <f t="shared" si="8"/>
        <v>4835</v>
      </c>
      <c r="G93" s="46">
        <f t="shared" si="9"/>
        <v>39</v>
      </c>
      <c r="H93" s="47">
        <f t="shared" si="10"/>
        <v>0.38924508790072387</v>
      </c>
      <c r="I93" s="67">
        <f t="shared" si="11"/>
        <v>45</v>
      </c>
    </row>
    <row r="94" spans="1:9" x14ac:dyDescent="0.15">
      <c r="A94" s="1" t="s">
        <v>190</v>
      </c>
      <c r="B94" s="1" t="s">
        <v>40</v>
      </c>
      <c r="C94" s="1" t="s">
        <v>191</v>
      </c>
      <c r="D94" s="101">
        <v>2931</v>
      </c>
      <c r="E94" s="9">
        <v>1713</v>
      </c>
      <c r="F94" s="45">
        <f t="shared" si="8"/>
        <v>4644</v>
      </c>
      <c r="G94" s="46">
        <f t="shared" si="9"/>
        <v>40</v>
      </c>
      <c r="H94" s="47">
        <f t="shared" si="10"/>
        <v>0.36886304909560724</v>
      </c>
      <c r="I94" s="67">
        <f t="shared" si="11"/>
        <v>51</v>
      </c>
    </row>
    <row r="95" spans="1:9" x14ac:dyDescent="0.15">
      <c r="A95" s="1" t="s">
        <v>192</v>
      </c>
      <c r="B95" s="1" t="s">
        <v>40</v>
      </c>
      <c r="C95" s="1" t="s">
        <v>193</v>
      </c>
      <c r="D95" s="101">
        <v>5140</v>
      </c>
      <c r="E95" s="9">
        <v>3515</v>
      </c>
      <c r="F95" s="45">
        <f t="shared" si="8"/>
        <v>8655</v>
      </c>
      <c r="G95" s="46">
        <f t="shared" si="9"/>
        <v>15</v>
      </c>
      <c r="H95" s="47">
        <f t="shared" si="10"/>
        <v>0.40612362796071633</v>
      </c>
      <c r="I95" s="67">
        <f t="shared" si="11"/>
        <v>31</v>
      </c>
    </row>
    <row r="96" spans="1:9" x14ac:dyDescent="0.15">
      <c r="A96" s="1" t="s">
        <v>194</v>
      </c>
      <c r="B96" s="1" t="s">
        <v>338</v>
      </c>
      <c r="C96" s="1" t="s">
        <v>195</v>
      </c>
      <c r="D96" s="101">
        <v>566</v>
      </c>
      <c r="E96" s="9">
        <v>202</v>
      </c>
      <c r="F96" s="45">
        <f t="shared" si="8"/>
        <v>768</v>
      </c>
      <c r="G96" s="46">
        <f t="shared" si="9"/>
        <v>78</v>
      </c>
      <c r="H96" s="47">
        <f t="shared" si="10"/>
        <v>0.26302083333333331</v>
      </c>
      <c r="I96" s="67">
        <f t="shared" si="11"/>
        <v>72</v>
      </c>
    </row>
    <row r="97" spans="1:9" ht="14.25" thickBot="1" x14ac:dyDescent="0.2">
      <c r="A97" s="1" t="s">
        <v>196</v>
      </c>
      <c r="B97" s="1" t="s">
        <v>40</v>
      </c>
      <c r="C97" s="1" t="s">
        <v>197</v>
      </c>
      <c r="D97" s="104">
        <v>4264</v>
      </c>
      <c r="E97" s="105">
        <v>2832</v>
      </c>
      <c r="F97" s="72">
        <f t="shared" si="8"/>
        <v>7096</v>
      </c>
      <c r="G97" s="73">
        <f t="shared" si="9"/>
        <v>25</v>
      </c>
      <c r="H97" s="74">
        <f t="shared" si="10"/>
        <v>0.39909808342728298</v>
      </c>
      <c r="I97" s="75">
        <f t="shared" si="11"/>
        <v>36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63" t="s">
        <v>507</v>
      </c>
      <c r="D99" s="264">
        <f>SUM(D12:D97)</f>
        <v>273103</v>
      </c>
      <c r="E99" s="264">
        <f t="shared" ref="E99:F99" si="12">SUM(E12:E97)</f>
        <v>159846</v>
      </c>
      <c r="F99" s="265">
        <f t="shared" si="12"/>
        <v>432949</v>
      </c>
    </row>
  </sheetData>
  <autoFilter ref="A11:I11" xr:uid="{00000000-0009-0000-0000-000014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Q99"/>
  <sheetViews>
    <sheetView showOutlineSymbols="0" showWhiteSpace="0" workbookViewId="0">
      <pane xSplit="3" ySplit="11" topLeftCell="L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7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7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  <c r="M5"/>
    </row>
    <row r="6" spans="1:17" x14ac:dyDescent="0.15">
      <c r="C6" s="27" t="s">
        <v>4</v>
      </c>
      <c r="D6" s="56">
        <f>INDEX(D12:D97,MATCH(C6,C12:C97,0),0)</f>
        <v>2732</v>
      </c>
      <c r="E6" s="57">
        <f>INDEX(E12:E97,MATCH(C6,C12:C97,0),0)</f>
        <v>2193</v>
      </c>
      <c r="F6" s="57">
        <f>SUM(D6:E6)</f>
        <v>4925</v>
      </c>
      <c r="G6" s="58">
        <f>_xlfn.RANK.EQ(F6,$F$12:$F$97,0)</f>
        <v>38</v>
      </c>
      <c r="H6" s="59">
        <f>E6/F6</f>
        <v>0.44527918781725889</v>
      </c>
      <c r="I6" s="60">
        <f>_xlfn.RANK.EQ(H6,$H$12:$H$97,0)</f>
        <v>21</v>
      </c>
    </row>
    <row r="7" spans="1:17" x14ac:dyDescent="0.15">
      <c r="C7" s="28" t="s">
        <v>21</v>
      </c>
      <c r="D7" s="94">
        <f>ROUND(SUMIF($B$12:$B$97,"G",D12:D97)/(COUNTIFS(B12:B97,"G",D12:D97,"&lt;&gt;")),1)</f>
        <v>3760.9</v>
      </c>
      <c r="E7" s="95">
        <f>ROUND(SUMIF($B$12:$B$97,"G",E12:E97)/(COUNTIFS(B12:B97,"G",D12:D97,"&lt;&gt;")),1)</f>
        <v>2464.1</v>
      </c>
      <c r="F7" s="95">
        <f>ROUND(SUM(D7:E7),1)</f>
        <v>6225</v>
      </c>
      <c r="G7" s="30"/>
      <c r="H7" s="31">
        <f>E7/F7</f>
        <v>0.39583935742971887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22</v>
      </c>
      <c r="D8" s="97">
        <f>ROUND(AVERAGE(D12:D97),1)</f>
        <v>3312.9</v>
      </c>
      <c r="E8" s="98">
        <f>ROUND(AVERAGE(E12:E97),1)</f>
        <v>1944.5</v>
      </c>
      <c r="F8" s="98">
        <f>ROUND(SUM(D8:E8),1)</f>
        <v>5257.4</v>
      </c>
      <c r="G8" s="36"/>
      <c r="H8" s="37">
        <f>E8/F8</f>
        <v>0.36985962643131587</v>
      </c>
      <c r="I8" s="38"/>
    </row>
    <row r="9" spans="1:17" ht="21" customHeight="1" thickBot="1" x14ac:dyDescent="0.2">
      <c r="D9" s="64"/>
      <c r="N9" s="26"/>
      <c r="O9" s="26"/>
      <c r="P9" s="26"/>
      <c r="Q9" s="26"/>
    </row>
    <row r="10" spans="1:17" ht="21" customHeight="1" x14ac:dyDescent="0.15">
      <c r="D10" s="377" t="str" cm="1">
        <f t="array" aca="1" ref="D10" ca="1">RIGHT(CELL("filename",A1),4)&amp;"年度（基準日：５月１日）"</f>
        <v>2022年度（基準日：５月１日）</v>
      </c>
      <c r="E10" s="378"/>
      <c r="F10" s="378"/>
      <c r="G10" s="378"/>
      <c r="H10" s="378"/>
      <c r="I10" s="379"/>
    </row>
    <row r="11" spans="1:17" ht="27" x14ac:dyDescent="0.15">
      <c r="A11" s="93" t="s">
        <v>23</v>
      </c>
      <c r="B11" s="39" t="s">
        <v>24</v>
      </c>
      <c r="C11" s="93" t="s">
        <v>16</v>
      </c>
      <c r="D11" s="65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66" t="s">
        <v>20</v>
      </c>
    </row>
    <row r="12" spans="1:17" x14ac:dyDescent="0.15">
      <c r="A12" s="1" t="s">
        <v>25</v>
      </c>
      <c r="B12" s="1" t="s">
        <v>337</v>
      </c>
      <c r="C12" s="1" t="s">
        <v>26</v>
      </c>
      <c r="D12" s="29">
        <v>7975</v>
      </c>
      <c r="E12" s="2">
        <v>3249</v>
      </c>
      <c r="F12" s="45">
        <f t="shared" ref="F12:F42" si="0">SUM(D12:E12)</f>
        <v>11224</v>
      </c>
      <c r="G12" s="46">
        <f t="shared" ref="G12:G42" si="1">_xlfn.RANK.EQ(F12,$F$12:$F$97,0)</f>
        <v>6</v>
      </c>
      <c r="H12" s="47">
        <f t="shared" ref="H12:H42" si="2">E12/F12</f>
        <v>0.2894689950106914</v>
      </c>
      <c r="I12" s="67">
        <f t="shared" ref="I12:I42" si="3">_xlfn.RANK.EQ(H12,$H$12:$H$97,0)</f>
        <v>67</v>
      </c>
      <c r="K12"/>
    </row>
    <row r="13" spans="1:17" x14ac:dyDescent="0.15">
      <c r="A13" s="1" t="s">
        <v>27</v>
      </c>
      <c r="B13" s="1" t="s">
        <v>341</v>
      </c>
      <c r="C13" s="1" t="s">
        <v>28</v>
      </c>
      <c r="D13" s="29">
        <v>2298</v>
      </c>
      <c r="E13" s="2">
        <v>2723</v>
      </c>
      <c r="F13" s="45">
        <f t="shared" si="0"/>
        <v>5021</v>
      </c>
      <c r="G13" s="46">
        <f t="shared" si="1"/>
        <v>37</v>
      </c>
      <c r="H13" s="47">
        <f t="shared" si="2"/>
        <v>0.5423222465644294</v>
      </c>
      <c r="I13" s="67">
        <f t="shared" si="3"/>
        <v>15</v>
      </c>
    </row>
    <row r="14" spans="1:17" x14ac:dyDescent="0.15">
      <c r="A14" s="1" t="s">
        <v>29</v>
      </c>
      <c r="B14" s="1" t="s">
        <v>338</v>
      </c>
      <c r="C14" s="1" t="s">
        <v>30</v>
      </c>
      <c r="D14" s="29">
        <v>2376</v>
      </c>
      <c r="E14" s="2">
        <v>351</v>
      </c>
      <c r="F14" s="45">
        <f t="shared" si="0"/>
        <v>2727</v>
      </c>
      <c r="G14" s="46">
        <f t="shared" si="1"/>
        <v>59</v>
      </c>
      <c r="H14" s="47">
        <f t="shared" si="2"/>
        <v>0.12871287128712872</v>
      </c>
      <c r="I14" s="67">
        <f t="shared" si="3"/>
        <v>79</v>
      </c>
    </row>
    <row r="15" spans="1:17" x14ac:dyDescent="0.15">
      <c r="A15" s="1" t="s">
        <v>31</v>
      </c>
      <c r="B15" s="1" t="s">
        <v>339</v>
      </c>
      <c r="C15" s="1" t="s">
        <v>32</v>
      </c>
      <c r="D15" s="29">
        <v>1292</v>
      </c>
      <c r="E15" s="2">
        <v>939</v>
      </c>
      <c r="F15" s="45">
        <f t="shared" si="0"/>
        <v>2231</v>
      </c>
      <c r="G15" s="46">
        <f t="shared" si="1"/>
        <v>62</v>
      </c>
      <c r="H15" s="47">
        <f t="shared" si="2"/>
        <v>0.42088749439713136</v>
      </c>
      <c r="I15" s="67">
        <f t="shared" si="3"/>
        <v>27</v>
      </c>
    </row>
    <row r="16" spans="1:17" x14ac:dyDescent="0.15">
      <c r="A16" s="1" t="s">
        <v>33</v>
      </c>
      <c r="B16" s="1" t="s">
        <v>338</v>
      </c>
      <c r="C16" s="1" t="s">
        <v>34</v>
      </c>
      <c r="D16" s="29">
        <v>448</v>
      </c>
      <c r="E16" s="2">
        <v>702</v>
      </c>
      <c r="F16" s="45">
        <f t="shared" si="0"/>
        <v>1150</v>
      </c>
      <c r="G16" s="46">
        <f t="shared" si="1"/>
        <v>71</v>
      </c>
      <c r="H16" s="47">
        <f t="shared" si="2"/>
        <v>0.61043478260869566</v>
      </c>
      <c r="I16" s="67">
        <f t="shared" si="3"/>
        <v>6</v>
      </c>
    </row>
    <row r="17" spans="1:9" x14ac:dyDescent="0.15">
      <c r="A17" s="1" t="s">
        <v>35</v>
      </c>
      <c r="B17" s="1" t="s">
        <v>338</v>
      </c>
      <c r="C17" s="1" t="s">
        <v>36</v>
      </c>
      <c r="D17" s="29">
        <v>1537</v>
      </c>
      <c r="E17" s="2">
        <v>193</v>
      </c>
      <c r="F17" s="45">
        <f t="shared" si="0"/>
        <v>1730</v>
      </c>
      <c r="G17" s="46">
        <f t="shared" si="1"/>
        <v>67</v>
      </c>
      <c r="H17" s="47">
        <f t="shared" si="2"/>
        <v>0.1115606936416185</v>
      </c>
      <c r="I17" s="67">
        <f t="shared" si="3"/>
        <v>82</v>
      </c>
    </row>
    <row r="18" spans="1:9" x14ac:dyDescent="0.15">
      <c r="A18" s="1" t="s">
        <v>37</v>
      </c>
      <c r="B18" s="1" t="s">
        <v>340</v>
      </c>
      <c r="C18" s="1" t="s">
        <v>38</v>
      </c>
      <c r="D18" s="29">
        <v>445</v>
      </c>
      <c r="E18" s="2">
        <v>480</v>
      </c>
      <c r="F18" s="45">
        <f t="shared" si="0"/>
        <v>925</v>
      </c>
      <c r="G18" s="46">
        <f t="shared" si="1"/>
        <v>76</v>
      </c>
      <c r="H18" s="47">
        <f t="shared" si="2"/>
        <v>0.51891891891891895</v>
      </c>
      <c r="I18" s="67">
        <f t="shared" si="3"/>
        <v>17</v>
      </c>
    </row>
    <row r="19" spans="1:9" x14ac:dyDescent="0.15">
      <c r="A19" s="1" t="s">
        <v>39</v>
      </c>
      <c r="B19" s="1" t="s">
        <v>40</v>
      </c>
      <c r="C19" s="1" t="s">
        <v>41</v>
      </c>
      <c r="D19" s="29">
        <v>3355</v>
      </c>
      <c r="E19" s="2">
        <v>2624</v>
      </c>
      <c r="F19" s="45">
        <f t="shared" si="0"/>
        <v>5979</v>
      </c>
      <c r="G19" s="46">
        <f t="shared" si="1"/>
        <v>28</v>
      </c>
      <c r="H19" s="47">
        <f t="shared" si="2"/>
        <v>0.43886937614985783</v>
      </c>
      <c r="I19" s="67">
        <f t="shared" si="3"/>
        <v>23</v>
      </c>
    </row>
    <row r="20" spans="1:9" x14ac:dyDescent="0.15">
      <c r="A20" s="1" t="s">
        <v>42</v>
      </c>
      <c r="B20" s="1" t="s">
        <v>343</v>
      </c>
      <c r="C20" s="1" t="s">
        <v>43</v>
      </c>
      <c r="D20" s="29">
        <v>2759</v>
      </c>
      <c r="E20" s="2">
        <v>1828</v>
      </c>
      <c r="F20" s="45">
        <f t="shared" si="0"/>
        <v>4587</v>
      </c>
      <c r="G20" s="46">
        <f t="shared" si="1"/>
        <v>42</v>
      </c>
      <c r="H20" s="47">
        <f t="shared" si="2"/>
        <v>0.39851754959668628</v>
      </c>
      <c r="I20" s="67">
        <f t="shared" si="3"/>
        <v>38</v>
      </c>
    </row>
    <row r="21" spans="1:9" x14ac:dyDescent="0.15">
      <c r="A21" s="1" t="s">
        <v>44</v>
      </c>
      <c r="B21" s="1" t="s">
        <v>337</v>
      </c>
      <c r="C21" s="1" t="s">
        <v>45</v>
      </c>
      <c r="D21" s="29">
        <v>7836</v>
      </c>
      <c r="E21" s="2">
        <v>2793</v>
      </c>
      <c r="F21" s="45">
        <f t="shared" si="0"/>
        <v>10629</v>
      </c>
      <c r="G21" s="46">
        <f t="shared" si="1"/>
        <v>7</v>
      </c>
      <c r="H21" s="47">
        <f t="shared" si="2"/>
        <v>0.2627716624329664</v>
      </c>
      <c r="I21" s="67">
        <f t="shared" si="3"/>
        <v>72</v>
      </c>
    </row>
    <row r="22" spans="1:9" x14ac:dyDescent="0.15">
      <c r="A22" s="1" t="s">
        <v>46</v>
      </c>
      <c r="B22" s="1" t="s">
        <v>341</v>
      </c>
      <c r="C22" s="1" t="s">
        <v>47</v>
      </c>
      <c r="D22" s="29">
        <v>574</v>
      </c>
      <c r="E22" s="2">
        <v>882</v>
      </c>
      <c r="F22" s="45">
        <f t="shared" si="0"/>
        <v>1456</v>
      </c>
      <c r="G22" s="46">
        <f t="shared" si="1"/>
        <v>69</v>
      </c>
      <c r="H22" s="47">
        <f t="shared" si="2"/>
        <v>0.60576923076923073</v>
      </c>
      <c r="I22" s="67">
        <f t="shared" si="3"/>
        <v>7</v>
      </c>
    </row>
    <row r="23" spans="1:9" x14ac:dyDescent="0.15">
      <c r="A23" s="1" t="s">
        <v>48</v>
      </c>
      <c r="B23" s="1" t="s">
        <v>40</v>
      </c>
      <c r="C23" s="1" t="s">
        <v>49</v>
      </c>
      <c r="D23" s="29">
        <v>2695</v>
      </c>
      <c r="E23" s="2">
        <v>1636</v>
      </c>
      <c r="F23" s="45">
        <f t="shared" si="0"/>
        <v>4331</v>
      </c>
      <c r="G23" s="46">
        <f t="shared" si="1"/>
        <v>45</v>
      </c>
      <c r="H23" s="47">
        <f t="shared" si="2"/>
        <v>0.37774186100207802</v>
      </c>
      <c r="I23" s="67">
        <f t="shared" si="3"/>
        <v>50</v>
      </c>
    </row>
    <row r="24" spans="1:9" x14ac:dyDescent="0.15">
      <c r="A24" s="1" t="s">
        <v>50</v>
      </c>
      <c r="B24" s="1" t="s">
        <v>40</v>
      </c>
      <c r="C24" s="1" t="s">
        <v>51</v>
      </c>
      <c r="D24" s="29">
        <v>4714</v>
      </c>
      <c r="E24" s="2">
        <v>2608</v>
      </c>
      <c r="F24" s="45">
        <f t="shared" si="0"/>
        <v>7322</v>
      </c>
      <c r="G24" s="46">
        <f t="shared" si="1"/>
        <v>23</v>
      </c>
      <c r="H24" s="47">
        <f t="shared" si="2"/>
        <v>0.35618683419830649</v>
      </c>
      <c r="I24" s="67">
        <f t="shared" si="3"/>
        <v>54</v>
      </c>
    </row>
    <row r="25" spans="1:9" x14ac:dyDescent="0.15">
      <c r="A25" s="1" t="s">
        <v>52</v>
      </c>
      <c r="B25" s="1" t="s">
        <v>339</v>
      </c>
      <c r="C25" s="1" t="s">
        <v>53</v>
      </c>
      <c r="D25" s="29">
        <v>2312</v>
      </c>
      <c r="E25" s="2">
        <v>1758</v>
      </c>
      <c r="F25" s="45">
        <f t="shared" si="0"/>
        <v>4070</v>
      </c>
      <c r="G25" s="46">
        <f t="shared" si="1"/>
        <v>46</v>
      </c>
      <c r="H25" s="47">
        <f t="shared" si="2"/>
        <v>0.43194103194103195</v>
      </c>
      <c r="I25" s="67">
        <f t="shared" si="3"/>
        <v>25</v>
      </c>
    </row>
    <row r="26" spans="1:9" x14ac:dyDescent="0.15">
      <c r="A26" s="1" t="s">
        <v>54</v>
      </c>
      <c r="B26" s="1" t="s">
        <v>343</v>
      </c>
      <c r="C26" s="1" t="s">
        <v>55</v>
      </c>
      <c r="D26" s="29">
        <v>4316</v>
      </c>
      <c r="E26" s="2">
        <v>2448</v>
      </c>
      <c r="F26" s="45">
        <f t="shared" si="0"/>
        <v>6764</v>
      </c>
      <c r="G26" s="46">
        <f t="shared" si="1"/>
        <v>27</v>
      </c>
      <c r="H26" s="47">
        <f t="shared" si="2"/>
        <v>0.36191602602010642</v>
      </c>
      <c r="I26" s="67">
        <f t="shared" si="3"/>
        <v>52</v>
      </c>
    </row>
    <row r="27" spans="1:9" x14ac:dyDescent="0.15">
      <c r="A27" s="1" t="s">
        <v>56</v>
      </c>
      <c r="B27" s="1" t="s">
        <v>337</v>
      </c>
      <c r="C27" s="1" t="s">
        <v>57</v>
      </c>
      <c r="D27" s="29">
        <v>5914</v>
      </c>
      <c r="E27" s="2">
        <v>3717</v>
      </c>
      <c r="F27" s="45">
        <f t="shared" si="0"/>
        <v>9631</v>
      </c>
      <c r="G27" s="46">
        <f t="shared" si="1"/>
        <v>12</v>
      </c>
      <c r="H27" s="47">
        <f t="shared" si="2"/>
        <v>0.3859412314401412</v>
      </c>
      <c r="I27" s="67">
        <f t="shared" si="3"/>
        <v>43</v>
      </c>
    </row>
    <row r="28" spans="1:9" x14ac:dyDescent="0.15">
      <c r="A28" s="1" t="s">
        <v>58</v>
      </c>
      <c r="B28" s="1" t="s">
        <v>339</v>
      </c>
      <c r="C28" s="1" t="s">
        <v>59</v>
      </c>
      <c r="D28" s="29">
        <v>211</v>
      </c>
      <c r="E28" s="2">
        <v>104</v>
      </c>
      <c r="F28" s="45">
        <f t="shared" si="0"/>
        <v>315</v>
      </c>
      <c r="G28" s="46">
        <f t="shared" si="1"/>
        <v>82</v>
      </c>
      <c r="H28" s="47">
        <f t="shared" si="2"/>
        <v>0.33015873015873015</v>
      </c>
      <c r="I28" s="67">
        <f t="shared" si="3"/>
        <v>60</v>
      </c>
    </row>
    <row r="29" spans="1:9" x14ac:dyDescent="0.15">
      <c r="A29" s="1" t="s">
        <v>60</v>
      </c>
      <c r="B29" s="1" t="s">
        <v>343</v>
      </c>
      <c r="C29" s="1" t="s">
        <v>61</v>
      </c>
      <c r="D29" s="29">
        <v>2384</v>
      </c>
      <c r="E29" s="2">
        <v>1593</v>
      </c>
      <c r="F29" s="45">
        <f t="shared" si="0"/>
        <v>3977</v>
      </c>
      <c r="G29" s="46">
        <f t="shared" si="1"/>
        <v>50</v>
      </c>
      <c r="H29" s="47">
        <f t="shared" si="2"/>
        <v>0.40055318078953983</v>
      </c>
      <c r="I29" s="67">
        <f t="shared" si="3"/>
        <v>36</v>
      </c>
    </row>
    <row r="30" spans="1:9" x14ac:dyDescent="0.15">
      <c r="A30" s="1" t="s">
        <v>62</v>
      </c>
      <c r="B30" s="1" t="s">
        <v>40</v>
      </c>
      <c r="C30" s="1" t="s">
        <v>63</v>
      </c>
      <c r="D30" s="29">
        <v>2956</v>
      </c>
      <c r="E30" s="2">
        <v>2092</v>
      </c>
      <c r="F30" s="45">
        <f t="shared" si="0"/>
        <v>5048</v>
      </c>
      <c r="G30" s="46">
        <f t="shared" si="1"/>
        <v>36</v>
      </c>
      <c r="H30" s="47">
        <f t="shared" si="2"/>
        <v>0.41442155309033279</v>
      </c>
      <c r="I30" s="67">
        <f t="shared" si="3"/>
        <v>29</v>
      </c>
    </row>
    <row r="31" spans="1:9" x14ac:dyDescent="0.15">
      <c r="A31" s="1" t="s">
        <v>64</v>
      </c>
      <c r="B31" s="1" t="s">
        <v>343</v>
      </c>
      <c r="C31" s="1" t="s">
        <v>65</v>
      </c>
      <c r="D31" s="29">
        <v>4523</v>
      </c>
      <c r="E31" s="2">
        <v>2298</v>
      </c>
      <c r="F31" s="45">
        <f t="shared" si="0"/>
        <v>6821</v>
      </c>
      <c r="G31" s="46">
        <f t="shared" si="1"/>
        <v>26</v>
      </c>
      <c r="H31" s="47">
        <f t="shared" si="2"/>
        <v>0.33690074769095441</v>
      </c>
      <c r="I31" s="67">
        <f t="shared" si="3"/>
        <v>57</v>
      </c>
    </row>
    <row r="32" spans="1:9" x14ac:dyDescent="0.15">
      <c r="A32" s="1" t="s">
        <v>66</v>
      </c>
      <c r="B32" s="1" t="s">
        <v>337</v>
      </c>
      <c r="C32" s="1" t="s">
        <v>67</v>
      </c>
      <c r="D32" s="29">
        <v>6257</v>
      </c>
      <c r="E32" s="2">
        <v>4081</v>
      </c>
      <c r="F32" s="45">
        <f t="shared" si="0"/>
        <v>10338</v>
      </c>
      <c r="G32" s="46">
        <f t="shared" si="1"/>
        <v>9</v>
      </c>
      <c r="H32" s="47">
        <f t="shared" si="2"/>
        <v>0.39475720642290579</v>
      </c>
      <c r="I32" s="67">
        <f t="shared" si="3"/>
        <v>41</v>
      </c>
    </row>
    <row r="33" spans="1:9" x14ac:dyDescent="0.15">
      <c r="A33" s="1" t="s">
        <v>68</v>
      </c>
      <c r="B33" s="1" t="s">
        <v>337</v>
      </c>
      <c r="C33" s="1" t="s">
        <v>69</v>
      </c>
      <c r="D33" s="29">
        <v>11160</v>
      </c>
      <c r="E33" s="2">
        <v>2802</v>
      </c>
      <c r="F33" s="45">
        <f t="shared" si="0"/>
        <v>13962</v>
      </c>
      <c r="G33" s="46">
        <f t="shared" si="1"/>
        <v>2</v>
      </c>
      <c r="H33" s="47">
        <f t="shared" si="2"/>
        <v>0.20068758057584873</v>
      </c>
      <c r="I33" s="67">
        <f t="shared" si="3"/>
        <v>74</v>
      </c>
    </row>
    <row r="34" spans="1:9" x14ac:dyDescent="0.15">
      <c r="A34" s="1" t="s">
        <v>70</v>
      </c>
      <c r="B34" s="1" t="s">
        <v>340</v>
      </c>
      <c r="C34" s="1" t="s">
        <v>71</v>
      </c>
      <c r="D34" s="29">
        <v>602</v>
      </c>
      <c r="E34" s="2">
        <v>881</v>
      </c>
      <c r="F34" s="45">
        <f t="shared" si="0"/>
        <v>1483</v>
      </c>
      <c r="G34" s="46">
        <f t="shared" si="1"/>
        <v>68</v>
      </c>
      <c r="H34" s="47">
        <f t="shared" si="2"/>
        <v>0.5940660822656777</v>
      </c>
      <c r="I34" s="67">
        <f t="shared" si="3"/>
        <v>8</v>
      </c>
    </row>
    <row r="35" spans="1:9" x14ac:dyDescent="0.15">
      <c r="A35" s="1" t="s">
        <v>72</v>
      </c>
      <c r="B35" s="1" t="s">
        <v>339</v>
      </c>
      <c r="C35" s="1" t="s">
        <v>73</v>
      </c>
      <c r="D35" s="29">
        <v>1268</v>
      </c>
      <c r="E35" s="2">
        <v>2338</v>
      </c>
      <c r="F35" s="45">
        <f t="shared" si="0"/>
        <v>3606</v>
      </c>
      <c r="G35" s="46">
        <f t="shared" si="1"/>
        <v>56</v>
      </c>
      <c r="H35" s="47">
        <f t="shared" si="2"/>
        <v>0.64836383804769826</v>
      </c>
      <c r="I35" s="67">
        <f t="shared" si="3"/>
        <v>3</v>
      </c>
    </row>
    <row r="36" spans="1:9" x14ac:dyDescent="0.15">
      <c r="A36" s="1" t="s">
        <v>74</v>
      </c>
      <c r="B36" s="1" t="s">
        <v>339</v>
      </c>
      <c r="C36" s="1" t="s">
        <v>75</v>
      </c>
      <c r="D36" s="29">
        <v>720</v>
      </c>
      <c r="E36" s="2">
        <v>1284</v>
      </c>
      <c r="F36" s="45">
        <f t="shared" si="0"/>
        <v>2004</v>
      </c>
      <c r="G36" s="46">
        <f t="shared" si="1"/>
        <v>65</v>
      </c>
      <c r="H36" s="47">
        <f t="shared" si="2"/>
        <v>0.64071856287425155</v>
      </c>
      <c r="I36" s="67">
        <f t="shared" si="3"/>
        <v>4</v>
      </c>
    </row>
    <row r="37" spans="1:9" x14ac:dyDescent="0.15">
      <c r="A37" s="1" t="s">
        <v>76</v>
      </c>
      <c r="B37" s="1" t="s">
        <v>338</v>
      </c>
      <c r="C37" s="1" t="s">
        <v>77</v>
      </c>
      <c r="D37" s="29">
        <v>4182</v>
      </c>
      <c r="E37" s="2">
        <v>621</v>
      </c>
      <c r="F37" s="45">
        <f t="shared" si="0"/>
        <v>4803</v>
      </c>
      <c r="G37" s="46">
        <f t="shared" si="1"/>
        <v>39</v>
      </c>
      <c r="H37" s="47">
        <f t="shared" si="2"/>
        <v>0.12929419113054341</v>
      </c>
      <c r="I37" s="67">
        <f t="shared" si="3"/>
        <v>78</v>
      </c>
    </row>
    <row r="38" spans="1:9" x14ac:dyDescent="0.15">
      <c r="A38" s="1" t="s">
        <v>78</v>
      </c>
      <c r="B38" s="1" t="s">
        <v>343</v>
      </c>
      <c r="C38" s="1" t="s">
        <v>79</v>
      </c>
      <c r="D38" s="29">
        <v>0</v>
      </c>
      <c r="E38" s="2">
        <v>2010</v>
      </c>
      <c r="F38" s="45">
        <f t="shared" si="0"/>
        <v>2010</v>
      </c>
      <c r="G38" s="46">
        <f t="shared" si="1"/>
        <v>64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80</v>
      </c>
      <c r="B39" s="1" t="s">
        <v>341</v>
      </c>
      <c r="C39" s="1" t="s">
        <v>81</v>
      </c>
      <c r="D39" s="29">
        <v>1878</v>
      </c>
      <c r="E39" s="2">
        <v>2497</v>
      </c>
      <c r="F39" s="45">
        <f t="shared" si="0"/>
        <v>4375</v>
      </c>
      <c r="G39" s="46">
        <f t="shared" si="1"/>
        <v>43</v>
      </c>
      <c r="H39" s="47">
        <f t="shared" si="2"/>
        <v>0.57074285714285711</v>
      </c>
      <c r="I39" s="67">
        <f t="shared" si="3"/>
        <v>13</v>
      </c>
    </row>
    <row r="40" spans="1:9" x14ac:dyDescent="0.15">
      <c r="A40" s="1" t="s">
        <v>82</v>
      </c>
      <c r="B40" s="1" t="s">
        <v>338</v>
      </c>
      <c r="C40" s="1" t="s">
        <v>83</v>
      </c>
      <c r="D40" s="29">
        <v>2414</v>
      </c>
      <c r="E40" s="2">
        <v>1364</v>
      </c>
      <c r="F40" s="45">
        <f t="shared" si="0"/>
        <v>3778</v>
      </c>
      <c r="G40" s="46">
        <f t="shared" si="1"/>
        <v>54</v>
      </c>
      <c r="H40" s="47">
        <f t="shared" si="2"/>
        <v>0.36103758602435149</v>
      </c>
      <c r="I40" s="67">
        <f t="shared" si="3"/>
        <v>53</v>
      </c>
    </row>
    <row r="41" spans="1:9" x14ac:dyDescent="0.15">
      <c r="A41" s="1" t="s">
        <v>84</v>
      </c>
      <c r="B41" s="1" t="s">
        <v>338</v>
      </c>
      <c r="C41" s="1" t="s">
        <v>85</v>
      </c>
      <c r="D41" s="29">
        <v>3008</v>
      </c>
      <c r="E41" s="2">
        <v>405</v>
      </c>
      <c r="F41" s="45">
        <f t="shared" si="0"/>
        <v>3413</v>
      </c>
      <c r="G41" s="46">
        <f t="shared" si="1"/>
        <v>58</v>
      </c>
      <c r="H41" s="47">
        <f t="shared" si="2"/>
        <v>0.11866393202461178</v>
      </c>
      <c r="I41" s="67">
        <f t="shared" si="3"/>
        <v>81</v>
      </c>
    </row>
    <row r="42" spans="1:9" x14ac:dyDescent="0.15">
      <c r="A42" s="1" t="s">
        <v>86</v>
      </c>
      <c r="B42" s="1" t="s">
        <v>339</v>
      </c>
      <c r="C42" s="1" t="s">
        <v>87</v>
      </c>
      <c r="D42" s="29">
        <v>3120</v>
      </c>
      <c r="E42" s="2">
        <v>1222</v>
      </c>
      <c r="F42" s="45">
        <f t="shared" si="0"/>
        <v>4342</v>
      </c>
      <c r="G42" s="46">
        <f t="shared" si="1"/>
        <v>44</v>
      </c>
      <c r="H42" s="47">
        <f t="shared" si="2"/>
        <v>0.28143712574850299</v>
      </c>
      <c r="I42" s="67">
        <f t="shared" si="3"/>
        <v>69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68"/>
      <c r="E43" s="48"/>
      <c r="F43" s="49"/>
      <c r="G43" s="50"/>
      <c r="H43" s="51"/>
      <c r="I43" s="69"/>
    </row>
    <row r="44" spans="1:9" x14ac:dyDescent="0.15">
      <c r="A44" s="1" t="s">
        <v>90</v>
      </c>
      <c r="B44" s="87" t="s">
        <v>338</v>
      </c>
      <c r="C44" s="1" t="s">
        <v>91</v>
      </c>
      <c r="D44" s="29">
        <v>1325</v>
      </c>
      <c r="E44" s="2">
        <v>601</v>
      </c>
      <c r="F44" s="45">
        <f>SUM(D44:E44)</f>
        <v>1926</v>
      </c>
      <c r="G44" s="46">
        <f>_xlfn.RANK.EQ(F44,$F$12:$F$97,0)</f>
        <v>66</v>
      </c>
      <c r="H44" s="47">
        <f>E44/F44</f>
        <v>0.31204569055036346</v>
      </c>
      <c r="I44" s="67">
        <f>_xlfn.RANK.EQ(H44,$H$12:$H$97,0)</f>
        <v>64</v>
      </c>
    </row>
    <row r="45" spans="1:9" x14ac:dyDescent="0.15">
      <c r="A45" s="1" t="s">
        <v>92</v>
      </c>
      <c r="B45" s="1" t="s">
        <v>343</v>
      </c>
      <c r="C45" s="1" t="s">
        <v>93</v>
      </c>
      <c r="D45" s="29">
        <v>5130</v>
      </c>
      <c r="E45" s="2">
        <v>2030</v>
      </c>
      <c r="F45" s="45">
        <f>SUM(D45:E45)</f>
        <v>7160</v>
      </c>
      <c r="G45" s="46">
        <f>_xlfn.RANK.EQ(F45,$F$12:$F$97,0)</f>
        <v>24</v>
      </c>
      <c r="H45" s="47">
        <f>E45/F45</f>
        <v>0.28351955307262572</v>
      </c>
      <c r="I45" s="67">
        <f>_xlfn.RANK.EQ(H45,$H$12:$H$97,0)</f>
        <v>68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68"/>
      <c r="E46" s="48"/>
      <c r="F46" s="49"/>
      <c r="G46" s="50"/>
      <c r="H46" s="51"/>
      <c r="I46" s="69"/>
    </row>
    <row r="47" spans="1:9" x14ac:dyDescent="0.15">
      <c r="A47" s="1" t="s">
        <v>96</v>
      </c>
      <c r="B47" s="1" t="s">
        <v>337</v>
      </c>
      <c r="C47" s="1" t="s">
        <v>97</v>
      </c>
      <c r="D47" s="29">
        <v>6168</v>
      </c>
      <c r="E47" s="2">
        <v>3824</v>
      </c>
      <c r="F47" s="45">
        <f>SUM(D47:E47)</f>
        <v>9992</v>
      </c>
      <c r="G47" s="46">
        <f>_xlfn.RANK.EQ(F47,$F$12:$F$97,0)</f>
        <v>11</v>
      </c>
      <c r="H47" s="47">
        <f>E47/F47</f>
        <v>0.38270616493194554</v>
      </c>
      <c r="I47" s="67">
        <f>_xlfn.RANK.EQ(H47,$H$12:$H$97,0)</f>
        <v>45</v>
      </c>
    </row>
    <row r="48" spans="1:9" x14ac:dyDescent="0.15">
      <c r="A48" s="1" t="s">
        <v>98</v>
      </c>
      <c r="B48" s="1" t="s">
        <v>338</v>
      </c>
      <c r="C48" s="1" t="s">
        <v>99</v>
      </c>
      <c r="D48" s="29">
        <v>967</v>
      </c>
      <c r="E48" s="2">
        <v>138</v>
      </c>
      <c r="F48" s="45">
        <f>SUM(D48:E48)</f>
        <v>1105</v>
      </c>
      <c r="G48" s="46">
        <f>_xlfn.RANK.EQ(F48,$F$12:$F$97,0)</f>
        <v>74</v>
      </c>
      <c r="H48" s="47">
        <f>E48/F48</f>
        <v>0.1248868778280543</v>
      </c>
      <c r="I48" s="67">
        <f>_xlfn.RANK.EQ(H48,$H$12:$H$97,0)</f>
        <v>80</v>
      </c>
    </row>
    <row r="49" spans="1:9" x14ac:dyDescent="0.15">
      <c r="A49" s="1" t="s">
        <v>100</v>
      </c>
      <c r="B49" s="1" t="s">
        <v>341</v>
      </c>
      <c r="C49" s="1" t="s">
        <v>101</v>
      </c>
      <c r="D49" s="29">
        <v>321</v>
      </c>
      <c r="E49" s="2">
        <v>343</v>
      </c>
      <c r="F49" s="45">
        <f>SUM(D49:E49)</f>
        <v>664</v>
      </c>
      <c r="G49" s="46">
        <f>_xlfn.RANK.EQ(F49,$F$12:$F$97,0)</f>
        <v>80</v>
      </c>
      <c r="H49" s="47">
        <f>E49/F49</f>
        <v>0.51656626506024095</v>
      </c>
      <c r="I49" s="67">
        <f>_xlfn.RANK.EQ(H49,$H$12:$H$97,0)</f>
        <v>18</v>
      </c>
    </row>
    <row r="50" spans="1:9" x14ac:dyDescent="0.15">
      <c r="A50" s="1" t="s">
        <v>102</v>
      </c>
      <c r="B50" s="1" t="s">
        <v>40</v>
      </c>
      <c r="C50" s="1" t="s">
        <v>103</v>
      </c>
      <c r="D50" s="29">
        <v>4786</v>
      </c>
      <c r="E50" s="2">
        <v>3144</v>
      </c>
      <c r="F50" s="45">
        <f>SUM(D50:E50)</f>
        <v>7930</v>
      </c>
      <c r="G50" s="46">
        <f>_xlfn.RANK.EQ(F50,$F$12:$F$97,0)</f>
        <v>18</v>
      </c>
      <c r="H50" s="47">
        <f>E50/F50</f>
        <v>0.39646910466582597</v>
      </c>
      <c r="I50" s="67">
        <f>_xlfn.RANK.EQ(H50,$H$12:$H$97,0)</f>
        <v>39</v>
      </c>
    </row>
    <row r="51" spans="1:9" x14ac:dyDescent="0.15">
      <c r="A51" s="1" t="s">
        <v>104</v>
      </c>
      <c r="B51" s="1" t="s">
        <v>40</v>
      </c>
      <c r="C51" s="1" t="s">
        <v>105</v>
      </c>
      <c r="D51" s="29">
        <v>4783</v>
      </c>
      <c r="E51" s="2">
        <v>2974</v>
      </c>
      <c r="F51" s="45">
        <f>SUM(D51:E51)</f>
        <v>7757</v>
      </c>
      <c r="G51" s="46">
        <f>_xlfn.RANK.EQ(F51,$F$12:$F$97,0)</f>
        <v>20</v>
      </c>
      <c r="H51" s="47">
        <f>E51/F51</f>
        <v>0.38339564264535259</v>
      </c>
      <c r="I51" s="67">
        <f>_xlfn.RANK.EQ(H51,$H$12:$H$97,0)</f>
        <v>44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68"/>
      <c r="E52" s="48"/>
      <c r="F52" s="49"/>
      <c r="G52" s="50"/>
      <c r="H52" s="51"/>
      <c r="I52" s="69"/>
    </row>
    <row r="53" spans="1:9" x14ac:dyDescent="0.15">
      <c r="A53" s="1" t="s">
        <v>108</v>
      </c>
      <c r="B53" s="1" t="s">
        <v>40</v>
      </c>
      <c r="C53" s="1" t="s">
        <v>109</v>
      </c>
      <c r="D53" s="29">
        <v>2696</v>
      </c>
      <c r="E53" s="2">
        <v>1282</v>
      </c>
      <c r="F53" s="45">
        <f t="shared" ref="F53:F74" si="4">SUM(D53:E53)</f>
        <v>3978</v>
      </c>
      <c r="G53" s="46">
        <f t="shared" ref="G53:G74" si="5">_xlfn.RANK.EQ(F53,$F$12:$F$97,0)</f>
        <v>49</v>
      </c>
      <c r="H53" s="47">
        <f t="shared" ref="H53:H74" si="6">E53/F53</f>
        <v>0.322272498743087</v>
      </c>
      <c r="I53" s="67">
        <f t="shared" ref="I53:I74" si="7">_xlfn.RANK.EQ(H53,$H$12:$H$97,0)</f>
        <v>61</v>
      </c>
    </row>
    <row r="54" spans="1:9" x14ac:dyDescent="0.15">
      <c r="A54" s="1" t="s">
        <v>110</v>
      </c>
      <c r="B54" s="1" t="s">
        <v>40</v>
      </c>
      <c r="C54" s="1" t="s">
        <v>111</v>
      </c>
      <c r="D54" s="29">
        <v>2589</v>
      </c>
      <c r="E54" s="2">
        <v>1204</v>
      </c>
      <c r="F54" s="45">
        <f t="shared" si="4"/>
        <v>3793</v>
      </c>
      <c r="G54" s="46">
        <f t="shared" si="5"/>
        <v>53</v>
      </c>
      <c r="H54" s="47">
        <f t="shared" si="6"/>
        <v>0.31742683891378853</v>
      </c>
      <c r="I54" s="67">
        <f t="shared" si="7"/>
        <v>62</v>
      </c>
    </row>
    <row r="55" spans="1:9" x14ac:dyDescent="0.15">
      <c r="A55" s="1" t="s">
        <v>112</v>
      </c>
      <c r="B55" s="1" t="s">
        <v>40</v>
      </c>
      <c r="C55" s="1" t="s">
        <v>113</v>
      </c>
      <c r="D55" s="29">
        <v>5782</v>
      </c>
      <c r="E55" s="2">
        <v>3022</v>
      </c>
      <c r="F55" s="45">
        <f t="shared" si="4"/>
        <v>8804</v>
      </c>
      <c r="G55" s="46">
        <f t="shared" si="5"/>
        <v>14</v>
      </c>
      <c r="H55" s="47">
        <f t="shared" si="6"/>
        <v>0.34325306678782369</v>
      </c>
      <c r="I55" s="67">
        <f t="shared" si="7"/>
        <v>56</v>
      </c>
    </row>
    <row r="56" spans="1:9" x14ac:dyDescent="0.15">
      <c r="A56" s="1" t="s">
        <v>114</v>
      </c>
      <c r="B56" s="1" t="s">
        <v>40</v>
      </c>
      <c r="C56" s="1" t="s">
        <v>115</v>
      </c>
      <c r="D56" s="29">
        <v>3379</v>
      </c>
      <c r="E56" s="2">
        <v>2265</v>
      </c>
      <c r="F56" s="45">
        <f t="shared" si="4"/>
        <v>5644</v>
      </c>
      <c r="G56" s="46">
        <f t="shared" si="5"/>
        <v>33</v>
      </c>
      <c r="H56" s="47">
        <f t="shared" si="6"/>
        <v>0.40131112686038273</v>
      </c>
      <c r="I56" s="67">
        <f t="shared" si="7"/>
        <v>35</v>
      </c>
    </row>
    <row r="57" spans="1:9" x14ac:dyDescent="0.15">
      <c r="A57" s="1" t="s">
        <v>116</v>
      </c>
      <c r="B57" s="1" t="s">
        <v>343</v>
      </c>
      <c r="C57" s="1" t="s">
        <v>117</v>
      </c>
      <c r="D57" s="29">
        <v>5822</v>
      </c>
      <c r="E57" s="2">
        <v>2651</v>
      </c>
      <c r="F57" s="45">
        <f t="shared" si="4"/>
        <v>8473</v>
      </c>
      <c r="G57" s="46">
        <f t="shared" si="5"/>
        <v>17</v>
      </c>
      <c r="H57" s="47">
        <f t="shared" si="6"/>
        <v>0.31287619497226482</v>
      </c>
      <c r="I57" s="67">
        <f t="shared" si="7"/>
        <v>63</v>
      </c>
    </row>
    <row r="58" spans="1:9" x14ac:dyDescent="0.15">
      <c r="A58" s="1" t="s">
        <v>118</v>
      </c>
      <c r="B58" s="1" t="s">
        <v>340</v>
      </c>
      <c r="C58" s="1" t="s">
        <v>119</v>
      </c>
      <c r="D58" s="29">
        <v>480</v>
      </c>
      <c r="E58" s="2">
        <v>485</v>
      </c>
      <c r="F58" s="45">
        <f t="shared" si="4"/>
        <v>965</v>
      </c>
      <c r="G58" s="46">
        <f t="shared" si="5"/>
        <v>75</v>
      </c>
      <c r="H58" s="47">
        <f t="shared" si="6"/>
        <v>0.50259067357512954</v>
      </c>
      <c r="I58" s="67">
        <f t="shared" si="7"/>
        <v>20</v>
      </c>
    </row>
    <row r="59" spans="1:9" x14ac:dyDescent="0.15">
      <c r="A59" s="1" t="s">
        <v>120</v>
      </c>
      <c r="B59" s="1" t="s">
        <v>337</v>
      </c>
      <c r="C59" s="1" t="s">
        <v>121</v>
      </c>
      <c r="D59" s="29">
        <v>6566</v>
      </c>
      <c r="E59" s="2">
        <v>2959</v>
      </c>
      <c r="F59" s="45">
        <f t="shared" si="4"/>
        <v>9525</v>
      </c>
      <c r="G59" s="46">
        <f t="shared" si="5"/>
        <v>13</v>
      </c>
      <c r="H59" s="47">
        <f t="shared" si="6"/>
        <v>0.31065616797900264</v>
      </c>
      <c r="I59" s="67">
        <f t="shared" si="7"/>
        <v>65</v>
      </c>
    </row>
    <row r="60" spans="1:9" x14ac:dyDescent="0.15">
      <c r="A60" s="1" t="s">
        <v>122</v>
      </c>
      <c r="B60" s="1" t="s">
        <v>338</v>
      </c>
      <c r="C60" s="1" t="s">
        <v>123</v>
      </c>
      <c r="D60" s="29">
        <v>3315</v>
      </c>
      <c r="E60" s="2">
        <v>706</v>
      </c>
      <c r="F60" s="45">
        <f t="shared" si="4"/>
        <v>4021</v>
      </c>
      <c r="G60" s="46">
        <f t="shared" si="5"/>
        <v>48</v>
      </c>
      <c r="H60" s="47">
        <f t="shared" si="6"/>
        <v>0.17557821437453369</v>
      </c>
      <c r="I60" s="67">
        <f t="shared" si="7"/>
        <v>75</v>
      </c>
    </row>
    <row r="61" spans="1:9" x14ac:dyDescent="0.15">
      <c r="A61" s="1" t="s">
        <v>124</v>
      </c>
      <c r="B61" s="1" t="s">
        <v>341</v>
      </c>
      <c r="C61" s="1" t="s">
        <v>125</v>
      </c>
      <c r="D61" s="29">
        <v>1556</v>
      </c>
      <c r="E61" s="2">
        <v>2158</v>
      </c>
      <c r="F61" s="45">
        <f t="shared" si="4"/>
        <v>3714</v>
      </c>
      <c r="G61" s="46">
        <f t="shared" si="5"/>
        <v>55</v>
      </c>
      <c r="H61" s="47">
        <f t="shared" si="6"/>
        <v>0.58104469574582662</v>
      </c>
      <c r="I61" s="67">
        <f t="shared" si="7"/>
        <v>12</v>
      </c>
    </row>
    <row r="62" spans="1:9" x14ac:dyDescent="0.15">
      <c r="A62" s="1" t="s">
        <v>126</v>
      </c>
      <c r="B62" s="1" t="s">
        <v>338</v>
      </c>
      <c r="C62" s="1" t="s">
        <v>127</v>
      </c>
      <c r="D62" s="29">
        <v>960</v>
      </c>
      <c r="E62" s="2">
        <v>184</v>
      </c>
      <c r="F62" s="45">
        <f t="shared" si="4"/>
        <v>1144</v>
      </c>
      <c r="G62" s="46">
        <f t="shared" si="5"/>
        <v>72</v>
      </c>
      <c r="H62" s="47">
        <f t="shared" si="6"/>
        <v>0.16083916083916083</v>
      </c>
      <c r="I62" s="67">
        <f t="shared" si="7"/>
        <v>76</v>
      </c>
    </row>
    <row r="63" spans="1:9" x14ac:dyDescent="0.15">
      <c r="A63" s="1" t="s">
        <v>128</v>
      </c>
      <c r="B63" s="1" t="s">
        <v>40</v>
      </c>
      <c r="C63" s="1" t="s">
        <v>129</v>
      </c>
      <c r="D63" s="29">
        <v>3507</v>
      </c>
      <c r="E63" s="2">
        <v>2400</v>
      </c>
      <c r="F63" s="45">
        <f t="shared" si="4"/>
        <v>5907</v>
      </c>
      <c r="G63" s="46">
        <f t="shared" si="5"/>
        <v>30</v>
      </c>
      <c r="H63" s="47">
        <f t="shared" si="6"/>
        <v>0.40629761300152362</v>
      </c>
      <c r="I63" s="67">
        <f t="shared" si="7"/>
        <v>34</v>
      </c>
    </row>
    <row r="64" spans="1:9" x14ac:dyDescent="0.15">
      <c r="A64" s="1" t="s">
        <v>130</v>
      </c>
      <c r="B64" s="1" t="s">
        <v>339</v>
      </c>
      <c r="C64" s="1" t="s">
        <v>131</v>
      </c>
      <c r="D64" s="29">
        <v>2167</v>
      </c>
      <c r="E64" s="2">
        <v>1283</v>
      </c>
      <c r="F64" s="45">
        <f t="shared" si="4"/>
        <v>3450</v>
      </c>
      <c r="G64" s="46">
        <f t="shared" si="5"/>
        <v>57</v>
      </c>
      <c r="H64" s="47">
        <f t="shared" si="6"/>
        <v>0.37188405797101448</v>
      </c>
      <c r="I64" s="67">
        <f t="shared" si="7"/>
        <v>51</v>
      </c>
    </row>
    <row r="65" spans="1:9" x14ac:dyDescent="0.15">
      <c r="A65" s="1" t="s">
        <v>132</v>
      </c>
      <c r="B65" s="1" t="s">
        <v>340</v>
      </c>
      <c r="C65" s="1" t="s">
        <v>133</v>
      </c>
      <c r="D65" s="29">
        <v>423</v>
      </c>
      <c r="E65" s="2">
        <v>499</v>
      </c>
      <c r="F65" s="45">
        <f t="shared" si="4"/>
        <v>922</v>
      </c>
      <c r="G65" s="46">
        <f t="shared" si="5"/>
        <v>77</v>
      </c>
      <c r="H65" s="47">
        <f t="shared" si="6"/>
        <v>0.54121475054229939</v>
      </c>
      <c r="I65" s="67">
        <f t="shared" si="7"/>
        <v>16</v>
      </c>
    </row>
    <row r="66" spans="1:9" x14ac:dyDescent="0.15">
      <c r="A66" s="1" t="s">
        <v>134</v>
      </c>
      <c r="B66" s="1" t="s">
        <v>337</v>
      </c>
      <c r="C66" s="1" t="s">
        <v>135</v>
      </c>
      <c r="D66" s="29">
        <v>10006</v>
      </c>
      <c r="E66" s="2">
        <v>2802</v>
      </c>
      <c r="F66" s="45">
        <f t="shared" si="4"/>
        <v>12808</v>
      </c>
      <c r="G66" s="46">
        <f t="shared" si="5"/>
        <v>3</v>
      </c>
      <c r="H66" s="47">
        <f t="shared" si="6"/>
        <v>0.21876951905059339</v>
      </c>
      <c r="I66" s="67">
        <f t="shared" si="7"/>
        <v>73</v>
      </c>
    </row>
    <row r="67" spans="1:9" x14ac:dyDescent="0.15">
      <c r="A67" s="1" t="s">
        <v>136</v>
      </c>
      <c r="B67" s="1" t="s">
        <v>341</v>
      </c>
      <c r="C67" s="1" t="s">
        <v>137</v>
      </c>
      <c r="D67" s="29">
        <v>557</v>
      </c>
      <c r="E67" s="2">
        <v>775</v>
      </c>
      <c r="F67" s="45">
        <f t="shared" si="4"/>
        <v>1332</v>
      </c>
      <c r="G67" s="46">
        <f t="shared" si="5"/>
        <v>70</v>
      </c>
      <c r="H67" s="47">
        <f t="shared" si="6"/>
        <v>0.58183183183183185</v>
      </c>
      <c r="I67" s="67">
        <f t="shared" si="7"/>
        <v>11</v>
      </c>
    </row>
    <row r="68" spans="1:9" x14ac:dyDescent="0.15">
      <c r="A68" s="1" t="s">
        <v>138</v>
      </c>
      <c r="B68" s="1" t="s">
        <v>338</v>
      </c>
      <c r="C68" s="1" t="s">
        <v>139</v>
      </c>
      <c r="D68" s="29">
        <v>1877</v>
      </c>
      <c r="E68" s="2">
        <v>726</v>
      </c>
      <c r="F68" s="45">
        <f t="shared" si="4"/>
        <v>2603</v>
      </c>
      <c r="G68" s="46">
        <f t="shared" si="5"/>
        <v>60</v>
      </c>
      <c r="H68" s="47">
        <f t="shared" si="6"/>
        <v>0.27890895121014214</v>
      </c>
      <c r="I68" s="67">
        <f t="shared" si="7"/>
        <v>70</v>
      </c>
    </row>
    <row r="69" spans="1:9" x14ac:dyDescent="0.15">
      <c r="A69" s="1" t="s">
        <v>140</v>
      </c>
      <c r="B69" s="1" t="s">
        <v>337</v>
      </c>
      <c r="C69" s="1" t="s">
        <v>141</v>
      </c>
      <c r="D69" s="29">
        <v>9902</v>
      </c>
      <c r="E69" s="2">
        <v>4988</v>
      </c>
      <c r="F69" s="45">
        <f t="shared" si="4"/>
        <v>14890</v>
      </c>
      <c r="G69" s="46">
        <f t="shared" si="5"/>
        <v>1</v>
      </c>
      <c r="H69" s="47">
        <f t="shared" si="6"/>
        <v>0.33498992612491607</v>
      </c>
      <c r="I69" s="67">
        <f t="shared" si="7"/>
        <v>59</v>
      </c>
    </row>
    <row r="70" spans="1:9" x14ac:dyDescent="0.15">
      <c r="A70" s="1" t="s">
        <v>142</v>
      </c>
      <c r="B70" s="1" t="s">
        <v>341</v>
      </c>
      <c r="C70" s="1" t="s">
        <v>143</v>
      </c>
      <c r="D70" s="29">
        <v>1765</v>
      </c>
      <c r="E70" s="2">
        <v>2174</v>
      </c>
      <c r="F70" s="45">
        <f t="shared" si="4"/>
        <v>3939</v>
      </c>
      <c r="G70" s="46">
        <f t="shared" si="5"/>
        <v>51</v>
      </c>
      <c r="H70" s="47">
        <f t="shared" si="6"/>
        <v>0.55191673013455189</v>
      </c>
      <c r="I70" s="67">
        <f t="shared" si="7"/>
        <v>14</v>
      </c>
    </row>
    <row r="71" spans="1:9" x14ac:dyDescent="0.15">
      <c r="A71" s="1" t="s">
        <v>144</v>
      </c>
      <c r="B71" s="1" t="s">
        <v>337</v>
      </c>
      <c r="C71" s="1" t="s">
        <v>145</v>
      </c>
      <c r="D71" s="29">
        <v>7364</v>
      </c>
      <c r="E71" s="2">
        <v>4062</v>
      </c>
      <c r="F71" s="45">
        <f t="shared" si="4"/>
        <v>11426</v>
      </c>
      <c r="G71" s="46">
        <f t="shared" si="5"/>
        <v>5</v>
      </c>
      <c r="H71" s="47">
        <f t="shared" si="6"/>
        <v>0.35550498862244007</v>
      </c>
      <c r="I71" s="67">
        <f t="shared" si="7"/>
        <v>55</v>
      </c>
    </row>
    <row r="72" spans="1:9" x14ac:dyDescent="0.15">
      <c r="A72" s="1" t="s">
        <v>146</v>
      </c>
      <c r="B72" s="1" t="s">
        <v>341</v>
      </c>
      <c r="C72" s="1" t="s">
        <v>147</v>
      </c>
      <c r="D72" s="29">
        <v>255</v>
      </c>
      <c r="E72" s="2">
        <v>413</v>
      </c>
      <c r="F72" s="45">
        <f t="shared" si="4"/>
        <v>668</v>
      </c>
      <c r="G72" s="46">
        <f t="shared" si="5"/>
        <v>79</v>
      </c>
      <c r="H72" s="47">
        <f t="shared" si="6"/>
        <v>0.61826347305389218</v>
      </c>
      <c r="I72" s="67">
        <f t="shared" si="7"/>
        <v>5</v>
      </c>
    </row>
    <row r="73" spans="1:9" x14ac:dyDescent="0.15">
      <c r="A73" s="1" t="s">
        <v>148</v>
      </c>
      <c r="B73" s="1" t="s">
        <v>341</v>
      </c>
      <c r="C73" s="1" t="s">
        <v>149</v>
      </c>
      <c r="D73" s="29">
        <v>453</v>
      </c>
      <c r="E73" s="2">
        <v>653</v>
      </c>
      <c r="F73" s="45">
        <f t="shared" si="4"/>
        <v>1106</v>
      </c>
      <c r="G73" s="46">
        <f t="shared" si="5"/>
        <v>73</v>
      </c>
      <c r="H73" s="47">
        <f t="shared" si="6"/>
        <v>0.59041591320072329</v>
      </c>
      <c r="I73" s="67">
        <f t="shared" si="7"/>
        <v>10</v>
      </c>
    </row>
    <row r="74" spans="1:9" x14ac:dyDescent="0.15">
      <c r="A74" s="1" t="s">
        <v>150</v>
      </c>
      <c r="B74" s="1" t="s">
        <v>343</v>
      </c>
      <c r="C74" s="1" t="s">
        <v>151</v>
      </c>
      <c r="D74" s="29">
        <v>0</v>
      </c>
      <c r="E74" s="2">
        <v>2142</v>
      </c>
      <c r="F74" s="45">
        <f t="shared" si="4"/>
        <v>2142</v>
      </c>
      <c r="G74" s="46">
        <f t="shared" si="5"/>
        <v>63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152</v>
      </c>
      <c r="B75" s="77" t="s">
        <v>342</v>
      </c>
      <c r="C75" s="77" t="s">
        <v>153</v>
      </c>
      <c r="D75" s="68"/>
      <c r="E75" s="48"/>
      <c r="F75" s="49"/>
      <c r="G75" s="50"/>
      <c r="H75" s="51"/>
      <c r="I75" s="69"/>
    </row>
    <row r="76" spans="1:9" x14ac:dyDescent="0.15">
      <c r="A76" s="1" t="s">
        <v>154</v>
      </c>
      <c r="B76" s="1" t="s">
        <v>343</v>
      </c>
      <c r="C76" s="1" t="s">
        <v>155</v>
      </c>
      <c r="D76" s="29">
        <v>2611</v>
      </c>
      <c r="E76" s="2">
        <v>1321</v>
      </c>
      <c r="F76" s="45">
        <f t="shared" ref="F76:F97" si="8">SUM(D76:E76)</f>
        <v>3932</v>
      </c>
      <c r="G76" s="46">
        <f t="shared" ref="G76:G97" si="9">_xlfn.RANK.EQ(F76,$F$12:$F$97,0)</f>
        <v>52</v>
      </c>
      <c r="H76" s="47">
        <f t="shared" ref="H76:H97" si="10">E76/F76</f>
        <v>0.33596134282807733</v>
      </c>
      <c r="I76" s="67">
        <f t="shared" ref="I76:I97" si="11">_xlfn.RANK.EQ(H76,$H$12:$H$97,0)</f>
        <v>58</v>
      </c>
    </row>
    <row r="77" spans="1:9" x14ac:dyDescent="0.15">
      <c r="A77" s="1" t="s">
        <v>156</v>
      </c>
      <c r="B77" s="1" t="s">
        <v>40</v>
      </c>
      <c r="C77" s="1" t="s">
        <v>157</v>
      </c>
      <c r="D77" s="29">
        <v>3006</v>
      </c>
      <c r="E77" s="2">
        <v>2114</v>
      </c>
      <c r="F77" s="45">
        <f t="shared" si="8"/>
        <v>5120</v>
      </c>
      <c r="G77" s="46">
        <f t="shared" si="9"/>
        <v>35</v>
      </c>
      <c r="H77" s="47">
        <f t="shared" si="10"/>
        <v>0.41289062500000001</v>
      </c>
      <c r="I77" s="67">
        <f t="shared" si="11"/>
        <v>30</v>
      </c>
    </row>
    <row r="78" spans="1:9" x14ac:dyDescent="0.15">
      <c r="A78" s="1" t="s">
        <v>158</v>
      </c>
      <c r="B78" s="1" t="s">
        <v>40</v>
      </c>
      <c r="C78" s="1" t="s">
        <v>159</v>
      </c>
      <c r="D78" s="29">
        <v>3077</v>
      </c>
      <c r="E78" s="2">
        <v>2234</v>
      </c>
      <c r="F78" s="45">
        <f t="shared" si="8"/>
        <v>5311</v>
      </c>
      <c r="G78" s="46">
        <f t="shared" si="9"/>
        <v>34</v>
      </c>
      <c r="H78" s="47">
        <f t="shared" si="10"/>
        <v>0.42063641498776128</v>
      </c>
      <c r="I78" s="67">
        <f t="shared" si="11"/>
        <v>28</v>
      </c>
    </row>
    <row r="79" spans="1:9" x14ac:dyDescent="0.15">
      <c r="A79" s="1" t="s">
        <v>160</v>
      </c>
      <c r="B79" s="1" t="s">
        <v>337</v>
      </c>
      <c r="C79" s="1" t="s">
        <v>161</v>
      </c>
      <c r="D79" s="29">
        <v>5805</v>
      </c>
      <c r="E79" s="2">
        <v>4264</v>
      </c>
      <c r="F79" s="45">
        <f t="shared" si="8"/>
        <v>10069</v>
      </c>
      <c r="G79" s="46">
        <f t="shared" si="9"/>
        <v>10</v>
      </c>
      <c r="H79" s="47">
        <f t="shared" si="10"/>
        <v>0.42347800178766509</v>
      </c>
      <c r="I79" s="67">
        <f t="shared" si="11"/>
        <v>26</v>
      </c>
    </row>
    <row r="80" spans="1:9" x14ac:dyDescent="0.15">
      <c r="A80" s="1" t="s">
        <v>162</v>
      </c>
      <c r="B80" s="1" t="s">
        <v>337</v>
      </c>
      <c r="C80" s="1" t="s">
        <v>163</v>
      </c>
      <c r="D80" s="29">
        <v>6550</v>
      </c>
      <c r="E80" s="2">
        <v>4053</v>
      </c>
      <c r="F80" s="45">
        <f t="shared" si="8"/>
        <v>10603</v>
      </c>
      <c r="G80" s="46">
        <f t="shared" si="9"/>
        <v>8</v>
      </c>
      <c r="H80" s="47">
        <f t="shared" si="10"/>
        <v>0.38225030651702346</v>
      </c>
      <c r="I80" s="67">
        <f t="shared" si="11"/>
        <v>46</v>
      </c>
    </row>
    <row r="81" spans="1:9" x14ac:dyDescent="0.15">
      <c r="A81" s="1" t="s">
        <v>164</v>
      </c>
      <c r="B81" s="1" t="s">
        <v>40</v>
      </c>
      <c r="C81" s="1" t="s">
        <v>165</v>
      </c>
      <c r="D81" s="29">
        <v>5139</v>
      </c>
      <c r="E81" s="2">
        <v>3407</v>
      </c>
      <c r="F81" s="45">
        <f t="shared" si="8"/>
        <v>8546</v>
      </c>
      <c r="G81" s="46">
        <f t="shared" si="9"/>
        <v>16</v>
      </c>
      <c r="H81" s="47">
        <f t="shared" si="10"/>
        <v>0.39866604259302596</v>
      </c>
      <c r="I81" s="67">
        <f t="shared" si="11"/>
        <v>37</v>
      </c>
    </row>
    <row r="82" spans="1:9" x14ac:dyDescent="0.15">
      <c r="A82" s="1" t="s">
        <v>166</v>
      </c>
      <c r="B82" s="1" t="s">
        <v>40</v>
      </c>
      <c r="C82" s="1" t="s">
        <v>167</v>
      </c>
      <c r="D82" s="29">
        <v>3674</v>
      </c>
      <c r="E82" s="2">
        <v>2234</v>
      </c>
      <c r="F82" s="45">
        <f t="shared" si="8"/>
        <v>5908</v>
      </c>
      <c r="G82" s="46">
        <f t="shared" si="9"/>
        <v>29</v>
      </c>
      <c r="H82" s="47">
        <f t="shared" si="10"/>
        <v>0.37813134732566012</v>
      </c>
      <c r="I82" s="67">
        <f t="shared" si="11"/>
        <v>49</v>
      </c>
    </row>
    <row r="83" spans="1:9" x14ac:dyDescent="0.15">
      <c r="A83" s="1" t="s">
        <v>168</v>
      </c>
      <c r="B83" s="1" t="s">
        <v>341</v>
      </c>
      <c r="C83" s="1" t="s">
        <v>169</v>
      </c>
      <c r="D83" s="29">
        <v>222</v>
      </c>
      <c r="E83" s="2">
        <v>229</v>
      </c>
      <c r="F83" s="45">
        <f t="shared" si="8"/>
        <v>451</v>
      </c>
      <c r="G83" s="46">
        <f t="shared" si="9"/>
        <v>81</v>
      </c>
      <c r="H83" s="47">
        <f t="shared" si="10"/>
        <v>0.5077605321507761</v>
      </c>
      <c r="I83" s="67">
        <f t="shared" si="11"/>
        <v>19</v>
      </c>
    </row>
    <row r="84" spans="1:9" x14ac:dyDescent="0.15">
      <c r="A84" s="1" t="s">
        <v>170</v>
      </c>
      <c r="B84" s="1" t="s">
        <v>40</v>
      </c>
      <c r="C84" s="1" t="s">
        <v>171</v>
      </c>
      <c r="D84" s="29">
        <v>3165</v>
      </c>
      <c r="E84" s="2">
        <v>2499</v>
      </c>
      <c r="F84" s="45">
        <f t="shared" si="8"/>
        <v>5664</v>
      </c>
      <c r="G84" s="46">
        <f t="shared" si="9"/>
        <v>32</v>
      </c>
      <c r="H84" s="47">
        <f t="shared" si="10"/>
        <v>0.44120762711864409</v>
      </c>
      <c r="I84" s="67">
        <f t="shared" si="11"/>
        <v>22</v>
      </c>
    </row>
    <row r="85" spans="1:9" x14ac:dyDescent="0.15">
      <c r="A85" s="1" t="s">
        <v>172</v>
      </c>
      <c r="B85" s="1" t="s">
        <v>40</v>
      </c>
      <c r="C85" s="1" t="s">
        <v>173</v>
      </c>
      <c r="D85" s="29">
        <v>4676</v>
      </c>
      <c r="E85" s="2">
        <v>3248</v>
      </c>
      <c r="F85" s="45">
        <f t="shared" si="8"/>
        <v>7924</v>
      </c>
      <c r="G85" s="46">
        <f t="shared" si="9"/>
        <v>19</v>
      </c>
      <c r="H85" s="47">
        <f t="shared" si="10"/>
        <v>0.40989399293286222</v>
      </c>
      <c r="I85" s="67">
        <f t="shared" si="11"/>
        <v>33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70">
        <v>2732</v>
      </c>
      <c r="E86" s="52">
        <v>2193</v>
      </c>
      <c r="F86" s="53">
        <f t="shared" si="8"/>
        <v>4925</v>
      </c>
      <c r="G86" s="54">
        <f t="shared" si="9"/>
        <v>38</v>
      </c>
      <c r="H86" s="55">
        <f t="shared" si="10"/>
        <v>0.44527918781725889</v>
      </c>
      <c r="I86" s="71">
        <f t="shared" si="11"/>
        <v>21</v>
      </c>
    </row>
    <row r="87" spans="1:9" x14ac:dyDescent="0.15">
      <c r="A87" s="1" t="s">
        <v>176</v>
      </c>
      <c r="B87" s="1" t="s">
        <v>338</v>
      </c>
      <c r="C87" s="1" t="s">
        <v>177</v>
      </c>
      <c r="D87" s="29">
        <v>3412</v>
      </c>
      <c r="E87" s="2">
        <v>636</v>
      </c>
      <c r="F87" s="45">
        <f t="shared" si="8"/>
        <v>4048</v>
      </c>
      <c r="G87" s="46">
        <f t="shared" si="9"/>
        <v>47</v>
      </c>
      <c r="H87" s="47">
        <f t="shared" si="10"/>
        <v>0.15711462450592886</v>
      </c>
      <c r="I87" s="67">
        <f t="shared" si="11"/>
        <v>77</v>
      </c>
    </row>
    <row r="88" spans="1:9" x14ac:dyDescent="0.15">
      <c r="A88" s="1" t="s">
        <v>178</v>
      </c>
      <c r="B88" s="1" t="s">
        <v>341</v>
      </c>
      <c r="C88" s="1" t="s">
        <v>179</v>
      </c>
      <c r="D88" s="29">
        <v>1047</v>
      </c>
      <c r="E88" s="2">
        <v>1532</v>
      </c>
      <c r="F88" s="45">
        <f t="shared" si="8"/>
        <v>2579</v>
      </c>
      <c r="G88" s="46">
        <f t="shared" si="9"/>
        <v>61</v>
      </c>
      <c r="H88" s="47">
        <f t="shared" si="10"/>
        <v>0.59402869329197361</v>
      </c>
      <c r="I88" s="67">
        <f t="shared" si="11"/>
        <v>9</v>
      </c>
    </row>
    <row r="89" spans="1:9" x14ac:dyDescent="0.15">
      <c r="A89" s="1" t="s">
        <v>180</v>
      </c>
      <c r="B89" s="1" t="s">
        <v>337</v>
      </c>
      <c r="C89" s="1" t="s">
        <v>181</v>
      </c>
      <c r="D89" s="29">
        <v>8234</v>
      </c>
      <c r="E89" s="2">
        <v>3449</v>
      </c>
      <c r="F89" s="45">
        <f t="shared" si="8"/>
        <v>11683</v>
      </c>
      <c r="G89" s="46">
        <f t="shared" si="9"/>
        <v>4</v>
      </c>
      <c r="H89" s="47">
        <f t="shared" si="10"/>
        <v>0.29521527005050074</v>
      </c>
      <c r="I89" s="67">
        <f t="shared" si="11"/>
        <v>66</v>
      </c>
    </row>
    <row r="90" spans="1:9" x14ac:dyDescent="0.15">
      <c r="A90" s="1" t="s">
        <v>182</v>
      </c>
      <c r="B90" s="1" t="s">
        <v>40</v>
      </c>
      <c r="C90" s="1" t="s">
        <v>183</v>
      </c>
      <c r="D90" s="29">
        <v>3225</v>
      </c>
      <c r="E90" s="2">
        <v>2491</v>
      </c>
      <c r="F90" s="45">
        <f t="shared" si="8"/>
        <v>5716</v>
      </c>
      <c r="G90" s="46">
        <f t="shared" si="9"/>
        <v>31</v>
      </c>
      <c r="H90" s="47">
        <f t="shared" si="10"/>
        <v>0.43579426172148356</v>
      </c>
      <c r="I90" s="67">
        <f t="shared" si="11"/>
        <v>24</v>
      </c>
    </row>
    <row r="91" spans="1:9" x14ac:dyDescent="0.15">
      <c r="A91" s="1" t="s">
        <v>184</v>
      </c>
      <c r="B91" s="1" t="s">
        <v>40</v>
      </c>
      <c r="C91" s="1" t="s">
        <v>185</v>
      </c>
      <c r="D91" s="29">
        <v>4485</v>
      </c>
      <c r="E91" s="2">
        <v>2934</v>
      </c>
      <c r="F91" s="45">
        <f t="shared" si="8"/>
        <v>7419</v>
      </c>
      <c r="G91" s="46">
        <f t="shared" si="9"/>
        <v>22</v>
      </c>
      <c r="H91" s="47">
        <f t="shared" si="10"/>
        <v>0.39547108774767487</v>
      </c>
      <c r="I91" s="67">
        <f t="shared" si="11"/>
        <v>40</v>
      </c>
    </row>
    <row r="92" spans="1:9" x14ac:dyDescent="0.15">
      <c r="A92" s="1" t="s">
        <v>186</v>
      </c>
      <c r="B92" s="1" t="s">
        <v>40</v>
      </c>
      <c r="C92" s="1" t="s">
        <v>187</v>
      </c>
      <c r="D92" s="29">
        <v>4464</v>
      </c>
      <c r="E92" s="2">
        <v>3125</v>
      </c>
      <c r="F92" s="45">
        <f t="shared" si="8"/>
        <v>7589</v>
      </c>
      <c r="G92" s="46">
        <f t="shared" si="9"/>
        <v>21</v>
      </c>
      <c r="H92" s="47">
        <f t="shared" si="10"/>
        <v>0.41178020819607325</v>
      </c>
      <c r="I92" s="67">
        <f t="shared" si="11"/>
        <v>31</v>
      </c>
    </row>
    <row r="93" spans="1:9" x14ac:dyDescent="0.15">
      <c r="A93" s="1" t="s">
        <v>188</v>
      </c>
      <c r="B93" s="1" t="s">
        <v>40</v>
      </c>
      <c r="C93" s="1" t="s">
        <v>189</v>
      </c>
      <c r="D93" s="29">
        <v>2956</v>
      </c>
      <c r="E93" s="2">
        <v>1822</v>
      </c>
      <c r="F93" s="45">
        <f t="shared" si="8"/>
        <v>4778</v>
      </c>
      <c r="G93" s="46">
        <f t="shared" si="9"/>
        <v>40</v>
      </c>
      <c r="H93" s="47">
        <f t="shared" si="10"/>
        <v>0.38133110087902888</v>
      </c>
      <c r="I93" s="67">
        <f t="shared" si="11"/>
        <v>47</v>
      </c>
    </row>
    <row r="94" spans="1:9" x14ac:dyDescent="0.15">
      <c r="A94" s="1" t="s">
        <v>190</v>
      </c>
      <c r="B94" s="1" t="s">
        <v>40</v>
      </c>
      <c r="C94" s="1" t="s">
        <v>191</v>
      </c>
      <c r="D94" s="29">
        <v>2872</v>
      </c>
      <c r="E94" s="2">
        <v>1769</v>
      </c>
      <c r="F94" s="45">
        <f t="shared" si="8"/>
        <v>4641</v>
      </c>
      <c r="G94" s="46">
        <f t="shared" si="9"/>
        <v>41</v>
      </c>
      <c r="H94" s="47">
        <f t="shared" si="10"/>
        <v>0.38116785175608703</v>
      </c>
      <c r="I94" s="67">
        <f t="shared" si="11"/>
        <v>48</v>
      </c>
    </row>
    <row r="95" spans="1:9" x14ac:dyDescent="0.15">
      <c r="A95" s="1" t="s">
        <v>192</v>
      </c>
      <c r="B95" s="1" t="s">
        <v>40</v>
      </c>
      <c r="C95" s="1" t="s">
        <v>193</v>
      </c>
      <c r="D95" s="29">
        <v>5052</v>
      </c>
      <c r="E95" s="2">
        <v>3519</v>
      </c>
      <c r="F95" s="45">
        <f t="shared" si="8"/>
        <v>8571</v>
      </c>
      <c r="G95" s="46">
        <f t="shared" si="9"/>
        <v>15</v>
      </c>
      <c r="H95" s="47">
        <f t="shared" si="10"/>
        <v>0.41057052852642634</v>
      </c>
      <c r="I95" s="67">
        <f t="shared" si="11"/>
        <v>32</v>
      </c>
    </row>
    <row r="96" spans="1:9" x14ac:dyDescent="0.15">
      <c r="A96" s="1" t="s">
        <v>194</v>
      </c>
      <c r="B96" s="1" t="s">
        <v>338</v>
      </c>
      <c r="C96" s="1" t="s">
        <v>195</v>
      </c>
      <c r="D96" s="29">
        <v>567</v>
      </c>
      <c r="E96" s="2">
        <v>205</v>
      </c>
      <c r="F96" s="45">
        <f t="shared" si="8"/>
        <v>772</v>
      </c>
      <c r="G96" s="46">
        <f t="shared" si="9"/>
        <v>78</v>
      </c>
      <c r="H96" s="47">
        <f t="shared" si="10"/>
        <v>0.2655440414507772</v>
      </c>
      <c r="I96" s="67">
        <f t="shared" si="11"/>
        <v>71</v>
      </c>
    </row>
    <row r="97" spans="1:9" ht="14.25" thickBot="1" x14ac:dyDescent="0.2">
      <c r="A97" s="1" t="s">
        <v>196</v>
      </c>
      <c r="B97" s="1" t="s">
        <v>40</v>
      </c>
      <c r="C97" s="1" t="s">
        <v>197</v>
      </c>
      <c r="D97" s="34">
        <v>4258</v>
      </c>
      <c r="E97" s="35">
        <v>2762</v>
      </c>
      <c r="F97" s="72">
        <f t="shared" si="8"/>
        <v>7020</v>
      </c>
      <c r="G97" s="73">
        <f t="shared" si="9"/>
        <v>25</v>
      </c>
      <c r="H97" s="74">
        <f t="shared" si="10"/>
        <v>0.39344729344729346</v>
      </c>
      <c r="I97" s="75">
        <f t="shared" si="11"/>
        <v>42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63" t="s">
        <v>507</v>
      </c>
      <c r="D99" s="264">
        <f>SUM(D12:D97)</f>
        <v>271659</v>
      </c>
      <c r="E99" s="264">
        <f t="shared" ref="E99:F99" si="12">SUM(E12:E97)</f>
        <v>159450</v>
      </c>
      <c r="F99" s="265">
        <f t="shared" si="12"/>
        <v>431109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BE6D-9884-4B66-9244-48F90CA0F792}">
  <sheetPr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7" ht="24" customHeight="1" x14ac:dyDescent="0.15">
      <c r="A2" s="3" t="s">
        <v>290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7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  <c r="M5"/>
    </row>
    <row r="6" spans="1:17" x14ac:dyDescent="0.15">
      <c r="C6" s="27" t="s">
        <v>4</v>
      </c>
      <c r="D6" s="56">
        <f>INDEX(D12:D97,MATCH(C6,C12:C97,0),0)</f>
        <v>2758</v>
      </c>
      <c r="E6" s="57">
        <f>INDEX(E12:E97,MATCH(C6,C12:C97,0),0)</f>
        <v>2146</v>
      </c>
      <c r="F6" s="57">
        <f>SUM(D6:E6)</f>
        <v>4904</v>
      </c>
      <c r="G6" s="58">
        <f>_xlfn.RANK.EQ(F6,$F$12:$F$97,0)</f>
        <v>38</v>
      </c>
      <c r="H6" s="59">
        <f>E6/F6</f>
        <v>0.43760195758564435</v>
      </c>
      <c r="I6" s="60">
        <f>_xlfn.RANK.EQ(H6,$H$12:$H$97,0)</f>
        <v>25</v>
      </c>
    </row>
    <row r="7" spans="1:17" x14ac:dyDescent="0.15">
      <c r="C7" s="28" t="s">
        <v>21</v>
      </c>
      <c r="D7" s="94">
        <f>ROUND(SUMIF($B$12:$B$97,"G",D12:D97)/(COUNTIFS(B12:B97,"G",D12:D97,"&lt;&gt;")),1)</f>
        <v>3744.2</v>
      </c>
      <c r="E7" s="95">
        <f>ROUND(SUMIF($B$12:$B$97,"G",E12:E97)/(COUNTIFS(B12:B97,"G",D12:D97,"&lt;&gt;")),1)</f>
        <v>2482.1</v>
      </c>
      <c r="F7" s="95">
        <f>ROUND(SUM(D7:E7),1)</f>
        <v>6226.3</v>
      </c>
      <c r="G7" s="30"/>
      <c r="H7" s="31">
        <f>E7/F7</f>
        <v>0.39864767197211826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22</v>
      </c>
      <c r="D8" s="97">
        <f>ROUND(AVERAGE(D12:D97),1)</f>
        <v>3294</v>
      </c>
      <c r="E8" s="98">
        <f>ROUND(AVERAGE(E12:E97),1)</f>
        <v>1964.6</v>
      </c>
      <c r="F8" s="98">
        <f>ROUND(SUM(D8:E8),1)</f>
        <v>5258.6</v>
      </c>
      <c r="G8" s="36"/>
      <c r="H8" s="37">
        <f>E8/F8</f>
        <v>0.37359753546571328</v>
      </c>
      <c r="I8" s="38"/>
    </row>
    <row r="9" spans="1:17" ht="21" customHeight="1" thickBot="1" x14ac:dyDescent="0.2">
      <c r="D9" s="64"/>
      <c r="N9" s="26"/>
      <c r="O9" s="26"/>
      <c r="P9" s="26"/>
      <c r="Q9" s="26"/>
    </row>
    <row r="10" spans="1:17" ht="21" customHeight="1" x14ac:dyDescent="0.15">
      <c r="D10" s="377" t="str" cm="1">
        <f t="array" aca="1" ref="D10" ca="1">RIGHT(CELL("filename",A1),4)&amp;"年度（基準日：５月１日）"</f>
        <v>2023年度（基準日：５月１日）</v>
      </c>
      <c r="E10" s="378"/>
      <c r="F10" s="378"/>
      <c r="G10" s="378"/>
      <c r="H10" s="378"/>
      <c r="I10" s="379"/>
      <c r="J10"/>
      <c r="K10"/>
      <c r="L10"/>
      <c r="M10"/>
    </row>
    <row r="11" spans="1:17" ht="27" x14ac:dyDescent="0.15">
      <c r="A11" s="112" t="s">
        <v>23</v>
      </c>
      <c r="B11" s="39" t="s">
        <v>24</v>
      </c>
      <c r="C11" s="112" t="s">
        <v>16</v>
      </c>
      <c r="D11" s="65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66" t="s">
        <v>20</v>
      </c>
      <c r="J11"/>
      <c r="K11"/>
      <c r="L11"/>
      <c r="M11"/>
    </row>
    <row r="12" spans="1:17" x14ac:dyDescent="0.15">
      <c r="A12" s="1" t="s">
        <v>25</v>
      </c>
      <c r="B12" s="1" t="s">
        <v>337</v>
      </c>
      <c r="C12" s="1" t="s">
        <v>26</v>
      </c>
      <c r="D12" s="29">
        <v>7912</v>
      </c>
      <c r="E12" s="2">
        <v>3252</v>
      </c>
      <c r="F12" s="45">
        <f t="shared" ref="F12:F42" si="0">SUM(D12:E12)</f>
        <v>11164</v>
      </c>
      <c r="G12" s="46">
        <f t="shared" ref="G12:G42" si="1">_xlfn.RANK.EQ(F12,$F$12:$F$97,0)</f>
        <v>6</v>
      </c>
      <c r="H12" s="47">
        <f t="shared" ref="H12:H42" si="2">E12/F12</f>
        <v>0.29129344321031886</v>
      </c>
      <c r="I12" s="67">
        <f t="shared" ref="I12:I42" si="3">_xlfn.RANK.EQ(H12,$H$12:$H$97,0)</f>
        <v>67</v>
      </c>
      <c r="O12" s="26"/>
    </row>
    <row r="13" spans="1:17" x14ac:dyDescent="0.15">
      <c r="A13" s="1" t="s">
        <v>27</v>
      </c>
      <c r="B13" s="1" t="s">
        <v>341</v>
      </c>
      <c r="C13" s="1" t="s">
        <v>28</v>
      </c>
      <c r="D13" s="29">
        <v>2297</v>
      </c>
      <c r="E13" s="2">
        <v>2701</v>
      </c>
      <c r="F13" s="45">
        <f t="shared" si="0"/>
        <v>4998</v>
      </c>
      <c r="G13" s="46">
        <f t="shared" si="1"/>
        <v>37</v>
      </c>
      <c r="H13" s="47">
        <f t="shared" si="2"/>
        <v>0.54041616646658663</v>
      </c>
      <c r="I13" s="67">
        <f t="shared" si="3"/>
        <v>17</v>
      </c>
    </row>
    <row r="14" spans="1:17" x14ac:dyDescent="0.15">
      <c r="A14" s="1" t="s">
        <v>29</v>
      </c>
      <c r="B14" s="1" t="s">
        <v>338</v>
      </c>
      <c r="C14" s="1" t="s">
        <v>30</v>
      </c>
      <c r="D14" s="29">
        <v>2341</v>
      </c>
      <c r="E14" s="2">
        <v>352</v>
      </c>
      <c r="F14" s="45">
        <f t="shared" si="0"/>
        <v>2693</v>
      </c>
      <c r="G14" s="46">
        <f t="shared" si="1"/>
        <v>59</v>
      </c>
      <c r="H14" s="47">
        <f t="shared" si="2"/>
        <v>0.13070924619383587</v>
      </c>
      <c r="I14" s="67">
        <f t="shared" si="3"/>
        <v>79</v>
      </c>
    </row>
    <row r="15" spans="1:17" x14ac:dyDescent="0.15">
      <c r="A15" s="1" t="s">
        <v>31</v>
      </c>
      <c r="B15" s="1" t="s">
        <v>339</v>
      </c>
      <c r="C15" s="1" t="s">
        <v>32</v>
      </c>
      <c r="D15" s="29">
        <v>1270</v>
      </c>
      <c r="E15" s="2">
        <v>962</v>
      </c>
      <c r="F15" s="45">
        <f t="shared" si="0"/>
        <v>2232</v>
      </c>
      <c r="G15" s="46">
        <f t="shared" si="1"/>
        <v>62</v>
      </c>
      <c r="H15" s="47">
        <f t="shared" si="2"/>
        <v>0.43100358422939067</v>
      </c>
      <c r="I15" s="67">
        <f t="shared" si="3"/>
        <v>26</v>
      </c>
      <c r="O15" s="26"/>
    </row>
    <row r="16" spans="1:17" x14ac:dyDescent="0.15">
      <c r="A16" s="1" t="s">
        <v>33</v>
      </c>
      <c r="B16" s="1" t="s">
        <v>338</v>
      </c>
      <c r="C16" s="1" t="s">
        <v>34</v>
      </c>
      <c r="D16" s="29">
        <v>450</v>
      </c>
      <c r="E16" s="2">
        <v>689</v>
      </c>
      <c r="F16" s="45">
        <f t="shared" si="0"/>
        <v>1139</v>
      </c>
      <c r="G16" s="46">
        <f t="shared" si="1"/>
        <v>72</v>
      </c>
      <c r="H16" s="47">
        <f t="shared" si="2"/>
        <v>0.60491659350307292</v>
      </c>
      <c r="I16" s="67">
        <f t="shared" si="3"/>
        <v>7</v>
      </c>
      <c r="K16"/>
      <c r="L16"/>
      <c r="M16"/>
    </row>
    <row r="17" spans="1:15" x14ac:dyDescent="0.15">
      <c r="A17" s="1" t="s">
        <v>35</v>
      </c>
      <c r="B17" s="1" t="s">
        <v>338</v>
      </c>
      <c r="C17" s="1" t="s">
        <v>36</v>
      </c>
      <c r="D17" s="29">
        <v>1504</v>
      </c>
      <c r="E17" s="2">
        <v>191</v>
      </c>
      <c r="F17" s="45">
        <f t="shared" si="0"/>
        <v>1695</v>
      </c>
      <c r="G17" s="46">
        <f t="shared" si="1"/>
        <v>67</v>
      </c>
      <c r="H17" s="47">
        <f t="shared" si="2"/>
        <v>0.11268436578171091</v>
      </c>
      <c r="I17" s="67">
        <f t="shared" si="3"/>
        <v>82</v>
      </c>
      <c r="K17"/>
      <c r="L17"/>
      <c r="M17"/>
    </row>
    <row r="18" spans="1:15" x14ac:dyDescent="0.15">
      <c r="A18" s="1" t="s">
        <v>37</v>
      </c>
      <c r="B18" s="1" t="s">
        <v>340</v>
      </c>
      <c r="C18" s="1" t="s">
        <v>38</v>
      </c>
      <c r="D18" s="29">
        <v>420</v>
      </c>
      <c r="E18" s="2">
        <v>478</v>
      </c>
      <c r="F18" s="45">
        <f t="shared" si="0"/>
        <v>898</v>
      </c>
      <c r="G18" s="46">
        <f t="shared" si="1"/>
        <v>77</v>
      </c>
      <c r="H18" s="47">
        <f t="shared" si="2"/>
        <v>0.53229398663697103</v>
      </c>
      <c r="I18" s="67">
        <f t="shared" si="3"/>
        <v>18</v>
      </c>
      <c r="K18"/>
      <c r="L18"/>
      <c r="M18"/>
      <c r="O18" s="26"/>
    </row>
    <row r="19" spans="1:15" x14ac:dyDescent="0.15">
      <c r="A19" s="1" t="s">
        <v>39</v>
      </c>
      <c r="B19" s="1" t="s">
        <v>40</v>
      </c>
      <c r="C19" s="1" t="s">
        <v>41</v>
      </c>
      <c r="D19" s="29">
        <v>3337</v>
      </c>
      <c r="E19" s="2">
        <v>2625</v>
      </c>
      <c r="F19" s="45">
        <f t="shared" si="0"/>
        <v>5962</v>
      </c>
      <c r="G19" s="46">
        <f t="shared" si="1"/>
        <v>28</v>
      </c>
      <c r="H19" s="47">
        <f t="shared" si="2"/>
        <v>0.44028849379402885</v>
      </c>
      <c r="I19" s="67">
        <f t="shared" si="3"/>
        <v>23</v>
      </c>
      <c r="K19"/>
      <c r="L19"/>
      <c r="M19"/>
    </row>
    <row r="20" spans="1:15" x14ac:dyDescent="0.15">
      <c r="A20" s="1" t="s">
        <v>42</v>
      </c>
      <c r="B20" s="1" t="s">
        <v>343</v>
      </c>
      <c r="C20" s="1" t="s">
        <v>43</v>
      </c>
      <c r="D20" s="29">
        <v>2719</v>
      </c>
      <c r="E20" s="2">
        <v>1834</v>
      </c>
      <c r="F20" s="45">
        <f t="shared" si="0"/>
        <v>4553</v>
      </c>
      <c r="G20" s="46">
        <f t="shared" si="1"/>
        <v>42</v>
      </c>
      <c r="H20" s="47">
        <f t="shared" si="2"/>
        <v>0.4028113331869097</v>
      </c>
      <c r="I20" s="67">
        <f t="shared" si="3"/>
        <v>38</v>
      </c>
      <c r="K20"/>
      <c r="L20"/>
      <c r="M20"/>
    </row>
    <row r="21" spans="1:15" x14ac:dyDescent="0.15">
      <c r="A21" s="1" t="s">
        <v>44</v>
      </c>
      <c r="B21" s="1" t="s">
        <v>337</v>
      </c>
      <c r="C21" s="1" t="s">
        <v>45</v>
      </c>
      <c r="D21" s="29">
        <v>7746</v>
      </c>
      <c r="E21" s="2">
        <v>2898</v>
      </c>
      <c r="F21" s="45">
        <f t="shared" si="0"/>
        <v>10644</v>
      </c>
      <c r="G21" s="46">
        <f t="shared" si="1"/>
        <v>7</v>
      </c>
      <c r="H21" s="47">
        <f t="shared" si="2"/>
        <v>0.27226606538895154</v>
      </c>
      <c r="I21" s="67">
        <f t="shared" si="3"/>
        <v>71</v>
      </c>
      <c r="K21"/>
      <c r="L21"/>
      <c r="M21"/>
      <c r="O21" s="26"/>
    </row>
    <row r="22" spans="1:15" x14ac:dyDescent="0.15">
      <c r="A22" s="1" t="s">
        <v>46</v>
      </c>
      <c r="B22" s="1" t="s">
        <v>341</v>
      </c>
      <c r="C22" s="1" t="s">
        <v>47</v>
      </c>
      <c r="D22" s="29">
        <v>566</v>
      </c>
      <c r="E22" s="2">
        <v>895</v>
      </c>
      <c r="F22" s="45">
        <f t="shared" si="0"/>
        <v>1461</v>
      </c>
      <c r="G22" s="46">
        <f t="shared" si="1"/>
        <v>69</v>
      </c>
      <c r="H22" s="47">
        <f t="shared" si="2"/>
        <v>0.61259411362080762</v>
      </c>
      <c r="I22" s="67">
        <f t="shared" si="3"/>
        <v>5</v>
      </c>
      <c r="K22"/>
      <c r="L22"/>
      <c r="M22"/>
    </row>
    <row r="23" spans="1:15" x14ac:dyDescent="0.15">
      <c r="A23" s="1" t="s">
        <v>48</v>
      </c>
      <c r="B23" s="1" t="s">
        <v>40</v>
      </c>
      <c r="C23" s="1" t="s">
        <v>49</v>
      </c>
      <c r="D23" s="29">
        <v>2690</v>
      </c>
      <c r="E23" s="2">
        <v>1634</v>
      </c>
      <c r="F23" s="45">
        <f t="shared" si="0"/>
        <v>4324</v>
      </c>
      <c r="G23" s="46">
        <f t="shared" si="1"/>
        <v>45</v>
      </c>
      <c r="H23" s="47">
        <f t="shared" si="2"/>
        <v>0.37789084181313598</v>
      </c>
      <c r="I23" s="67">
        <f t="shared" si="3"/>
        <v>50</v>
      </c>
      <c r="K23"/>
      <c r="L23"/>
      <c r="M23"/>
    </row>
    <row r="24" spans="1:15" x14ac:dyDescent="0.15">
      <c r="A24" s="1" t="s">
        <v>50</v>
      </c>
      <c r="B24" s="1" t="s">
        <v>40</v>
      </c>
      <c r="C24" s="1" t="s">
        <v>51</v>
      </c>
      <c r="D24" s="29">
        <v>4639</v>
      </c>
      <c r="E24" s="2">
        <v>2645</v>
      </c>
      <c r="F24" s="45">
        <f t="shared" si="0"/>
        <v>7284</v>
      </c>
      <c r="G24" s="46">
        <f t="shared" si="1"/>
        <v>23</v>
      </c>
      <c r="H24" s="47">
        <f t="shared" si="2"/>
        <v>0.36312465678198791</v>
      </c>
      <c r="I24" s="67">
        <f t="shared" si="3"/>
        <v>53</v>
      </c>
      <c r="K24"/>
      <c r="L24"/>
      <c r="M24"/>
      <c r="O24" s="26"/>
    </row>
    <row r="25" spans="1:15" x14ac:dyDescent="0.15">
      <c r="A25" s="1" t="s">
        <v>52</v>
      </c>
      <c r="B25" s="1" t="s">
        <v>339</v>
      </c>
      <c r="C25" s="1" t="s">
        <v>53</v>
      </c>
      <c r="D25" s="29">
        <v>2280</v>
      </c>
      <c r="E25" s="2">
        <v>1813</v>
      </c>
      <c r="F25" s="45">
        <f t="shared" si="0"/>
        <v>4093</v>
      </c>
      <c r="G25" s="46">
        <f t="shared" si="1"/>
        <v>46</v>
      </c>
      <c r="H25" s="47">
        <f t="shared" si="2"/>
        <v>0.44295138040557047</v>
      </c>
      <c r="I25" s="67">
        <f t="shared" si="3"/>
        <v>22</v>
      </c>
      <c r="K25"/>
      <c r="L25"/>
      <c r="M25"/>
    </row>
    <row r="26" spans="1:15" x14ac:dyDescent="0.15">
      <c r="A26" s="1" t="s">
        <v>54</v>
      </c>
      <c r="B26" s="1" t="s">
        <v>343</v>
      </c>
      <c r="C26" s="1" t="s">
        <v>55</v>
      </c>
      <c r="D26" s="29">
        <v>4238</v>
      </c>
      <c r="E26" s="2">
        <v>2512</v>
      </c>
      <c r="F26" s="45">
        <f t="shared" si="0"/>
        <v>6750</v>
      </c>
      <c r="G26" s="46">
        <f t="shared" si="1"/>
        <v>27</v>
      </c>
      <c r="H26" s="47">
        <f t="shared" si="2"/>
        <v>0.37214814814814817</v>
      </c>
      <c r="I26" s="67">
        <f t="shared" si="3"/>
        <v>52</v>
      </c>
      <c r="K26"/>
      <c r="L26"/>
      <c r="M26"/>
    </row>
    <row r="27" spans="1:15" x14ac:dyDescent="0.15">
      <c r="A27" s="1" t="s">
        <v>56</v>
      </c>
      <c r="B27" s="1" t="s">
        <v>337</v>
      </c>
      <c r="C27" s="1" t="s">
        <v>57</v>
      </c>
      <c r="D27" s="29">
        <v>5936</v>
      </c>
      <c r="E27" s="2">
        <v>3699</v>
      </c>
      <c r="F27" s="45">
        <f t="shared" si="0"/>
        <v>9635</v>
      </c>
      <c r="G27" s="46">
        <f t="shared" si="1"/>
        <v>12</v>
      </c>
      <c r="H27" s="47">
        <f t="shared" si="2"/>
        <v>0.38391281785158277</v>
      </c>
      <c r="I27" s="67">
        <f t="shared" si="3"/>
        <v>47</v>
      </c>
      <c r="K27"/>
      <c r="L27"/>
      <c r="M27"/>
      <c r="O27" s="26"/>
    </row>
    <row r="28" spans="1:15" x14ac:dyDescent="0.15">
      <c r="A28" s="1" t="s">
        <v>58</v>
      </c>
      <c r="B28" s="1" t="s">
        <v>339</v>
      </c>
      <c r="C28" s="1" t="s">
        <v>59</v>
      </c>
      <c r="D28" s="29">
        <v>206</v>
      </c>
      <c r="E28" s="2">
        <v>103</v>
      </c>
      <c r="F28" s="45">
        <f t="shared" si="0"/>
        <v>309</v>
      </c>
      <c r="G28" s="46">
        <f t="shared" si="1"/>
        <v>82</v>
      </c>
      <c r="H28" s="47">
        <f t="shared" si="2"/>
        <v>0.33333333333333331</v>
      </c>
      <c r="I28" s="67">
        <f t="shared" si="3"/>
        <v>60</v>
      </c>
      <c r="K28"/>
      <c r="L28"/>
      <c r="M28"/>
    </row>
    <row r="29" spans="1:15" x14ac:dyDescent="0.15">
      <c r="A29" s="1" t="s">
        <v>60</v>
      </c>
      <c r="B29" s="1" t="s">
        <v>343</v>
      </c>
      <c r="C29" s="1" t="s">
        <v>61</v>
      </c>
      <c r="D29" s="29">
        <v>2405</v>
      </c>
      <c r="E29" s="2">
        <v>1664</v>
      </c>
      <c r="F29" s="45">
        <f t="shared" si="0"/>
        <v>4069</v>
      </c>
      <c r="G29" s="46">
        <f t="shared" si="1"/>
        <v>47</v>
      </c>
      <c r="H29" s="47">
        <f t="shared" si="2"/>
        <v>0.40894568690095845</v>
      </c>
      <c r="I29" s="67">
        <f t="shared" si="3"/>
        <v>34</v>
      </c>
      <c r="K29"/>
      <c r="L29"/>
      <c r="M29"/>
    </row>
    <row r="30" spans="1:15" x14ac:dyDescent="0.15">
      <c r="A30" s="1" t="s">
        <v>62</v>
      </c>
      <c r="B30" s="1" t="s">
        <v>40</v>
      </c>
      <c r="C30" s="1" t="s">
        <v>63</v>
      </c>
      <c r="D30" s="29">
        <v>2969</v>
      </c>
      <c r="E30" s="2">
        <v>2066</v>
      </c>
      <c r="F30" s="45">
        <f t="shared" si="0"/>
        <v>5035</v>
      </c>
      <c r="G30" s="46">
        <f t="shared" si="1"/>
        <v>36</v>
      </c>
      <c r="H30" s="47">
        <f t="shared" si="2"/>
        <v>0.41032770605759683</v>
      </c>
      <c r="I30" s="67">
        <f t="shared" si="3"/>
        <v>32</v>
      </c>
      <c r="K30"/>
      <c r="L30"/>
      <c r="M30"/>
      <c r="O30" s="26"/>
    </row>
    <row r="31" spans="1:15" x14ac:dyDescent="0.15">
      <c r="A31" s="1" t="s">
        <v>64</v>
      </c>
      <c r="B31" s="1" t="s">
        <v>343</v>
      </c>
      <c r="C31" s="1" t="s">
        <v>65</v>
      </c>
      <c r="D31" s="29">
        <v>4455</v>
      </c>
      <c r="E31" s="2">
        <v>2304</v>
      </c>
      <c r="F31" s="45">
        <f t="shared" si="0"/>
        <v>6759</v>
      </c>
      <c r="G31" s="46">
        <f t="shared" si="1"/>
        <v>26</v>
      </c>
      <c r="H31" s="47">
        <f t="shared" si="2"/>
        <v>0.34087882822902799</v>
      </c>
      <c r="I31" s="67">
        <f t="shared" si="3"/>
        <v>58</v>
      </c>
      <c r="K31"/>
      <c r="L31"/>
      <c r="M31"/>
    </row>
    <row r="32" spans="1:15" x14ac:dyDescent="0.15">
      <c r="A32" s="1" t="s">
        <v>66</v>
      </c>
      <c r="B32" s="1" t="s">
        <v>337</v>
      </c>
      <c r="C32" s="1" t="s">
        <v>67</v>
      </c>
      <c r="D32" s="29">
        <v>6231</v>
      </c>
      <c r="E32" s="2">
        <v>4107</v>
      </c>
      <c r="F32" s="45">
        <f t="shared" si="0"/>
        <v>10338</v>
      </c>
      <c r="G32" s="46">
        <f t="shared" si="1"/>
        <v>9</v>
      </c>
      <c r="H32" s="47">
        <f t="shared" si="2"/>
        <v>0.39727219965177019</v>
      </c>
      <c r="I32" s="67">
        <f t="shared" si="3"/>
        <v>40</v>
      </c>
      <c r="K32"/>
      <c r="L32"/>
      <c r="M32"/>
    </row>
    <row r="33" spans="1:15" x14ac:dyDescent="0.15">
      <c r="A33" s="1" t="s">
        <v>68</v>
      </c>
      <c r="B33" s="1" t="s">
        <v>337</v>
      </c>
      <c r="C33" s="1" t="s">
        <v>69</v>
      </c>
      <c r="D33" s="29">
        <v>11044</v>
      </c>
      <c r="E33" s="2">
        <v>2930</v>
      </c>
      <c r="F33" s="45">
        <f t="shared" si="0"/>
        <v>13974</v>
      </c>
      <c r="G33" s="46">
        <f t="shared" si="1"/>
        <v>2</v>
      </c>
      <c r="H33" s="47">
        <f t="shared" si="2"/>
        <v>0.20967511092028052</v>
      </c>
      <c r="I33" s="67">
        <f t="shared" si="3"/>
        <v>74</v>
      </c>
      <c r="K33"/>
      <c r="L33"/>
      <c r="M33"/>
      <c r="O33" s="26"/>
    </row>
    <row r="34" spans="1:15" x14ac:dyDescent="0.15">
      <c r="A34" s="1" t="s">
        <v>70</v>
      </c>
      <c r="B34" s="1" t="s">
        <v>340</v>
      </c>
      <c r="C34" s="1" t="s">
        <v>71</v>
      </c>
      <c r="D34" s="29">
        <v>586</v>
      </c>
      <c r="E34" s="2">
        <v>880</v>
      </c>
      <c r="F34" s="45">
        <f t="shared" si="0"/>
        <v>1466</v>
      </c>
      <c r="G34" s="46">
        <f t="shared" si="1"/>
        <v>68</v>
      </c>
      <c r="H34" s="47">
        <f t="shared" si="2"/>
        <v>0.60027285129604369</v>
      </c>
      <c r="I34" s="67">
        <f t="shared" si="3"/>
        <v>8</v>
      </c>
      <c r="K34"/>
      <c r="L34"/>
      <c r="M34"/>
    </row>
    <row r="35" spans="1:15" x14ac:dyDescent="0.15">
      <c r="A35" s="1" t="s">
        <v>72</v>
      </c>
      <c r="B35" s="1" t="s">
        <v>339</v>
      </c>
      <c r="C35" s="1" t="s">
        <v>73</v>
      </c>
      <c r="D35" s="29">
        <v>1266</v>
      </c>
      <c r="E35" s="2">
        <v>2418</v>
      </c>
      <c r="F35" s="45">
        <f t="shared" si="0"/>
        <v>3684</v>
      </c>
      <c r="G35" s="46">
        <f t="shared" si="1"/>
        <v>56</v>
      </c>
      <c r="H35" s="47">
        <f t="shared" si="2"/>
        <v>0.65635179153094458</v>
      </c>
      <c r="I35" s="67">
        <f t="shared" si="3"/>
        <v>3</v>
      </c>
      <c r="K35"/>
      <c r="L35"/>
      <c r="M35"/>
    </row>
    <row r="36" spans="1:15" x14ac:dyDescent="0.15">
      <c r="A36" s="1" t="s">
        <v>74</v>
      </c>
      <c r="B36" s="1" t="s">
        <v>339</v>
      </c>
      <c r="C36" s="1" t="s">
        <v>75</v>
      </c>
      <c r="D36" s="29">
        <v>738</v>
      </c>
      <c r="E36" s="2">
        <v>1262</v>
      </c>
      <c r="F36" s="45">
        <f t="shared" si="0"/>
        <v>2000</v>
      </c>
      <c r="G36" s="46">
        <f t="shared" si="1"/>
        <v>65</v>
      </c>
      <c r="H36" s="47">
        <f t="shared" si="2"/>
        <v>0.63100000000000001</v>
      </c>
      <c r="I36" s="67">
        <f t="shared" si="3"/>
        <v>4</v>
      </c>
      <c r="K36"/>
      <c r="L36"/>
      <c r="M36"/>
      <c r="O36" s="26"/>
    </row>
    <row r="37" spans="1:15" x14ac:dyDescent="0.15">
      <c r="A37" s="1" t="s">
        <v>76</v>
      </c>
      <c r="B37" s="1" t="s">
        <v>338</v>
      </c>
      <c r="C37" s="1" t="s">
        <v>77</v>
      </c>
      <c r="D37" s="29">
        <v>4150</v>
      </c>
      <c r="E37" s="2">
        <v>626</v>
      </c>
      <c r="F37" s="45">
        <f t="shared" si="0"/>
        <v>4776</v>
      </c>
      <c r="G37" s="46">
        <f t="shared" si="1"/>
        <v>39</v>
      </c>
      <c r="H37" s="47">
        <f t="shared" si="2"/>
        <v>0.13107202680067001</v>
      </c>
      <c r="I37" s="67">
        <f t="shared" si="3"/>
        <v>78</v>
      </c>
      <c r="K37"/>
      <c r="L37"/>
      <c r="M37"/>
    </row>
    <row r="38" spans="1:15" x14ac:dyDescent="0.15">
      <c r="A38" s="1" t="s">
        <v>78</v>
      </c>
      <c r="B38" s="1" t="s">
        <v>343</v>
      </c>
      <c r="C38" s="1" t="s">
        <v>79</v>
      </c>
      <c r="D38" s="29">
        <v>0</v>
      </c>
      <c r="E38" s="2">
        <v>2039</v>
      </c>
      <c r="F38" s="45">
        <f t="shared" si="0"/>
        <v>2039</v>
      </c>
      <c r="G38" s="46">
        <f t="shared" si="1"/>
        <v>64</v>
      </c>
      <c r="H38" s="47">
        <f t="shared" si="2"/>
        <v>1</v>
      </c>
      <c r="I38" s="67">
        <f t="shared" si="3"/>
        <v>1</v>
      </c>
      <c r="K38"/>
      <c r="L38"/>
      <c r="M38"/>
    </row>
    <row r="39" spans="1:15" x14ac:dyDescent="0.15">
      <c r="A39" s="1" t="s">
        <v>80</v>
      </c>
      <c r="B39" s="1" t="s">
        <v>341</v>
      </c>
      <c r="C39" s="1" t="s">
        <v>81</v>
      </c>
      <c r="D39" s="29">
        <v>1884</v>
      </c>
      <c r="E39" s="2">
        <v>2524</v>
      </c>
      <c r="F39" s="45">
        <f t="shared" si="0"/>
        <v>4408</v>
      </c>
      <c r="G39" s="46">
        <f t="shared" si="1"/>
        <v>43</v>
      </c>
      <c r="H39" s="47">
        <f t="shared" si="2"/>
        <v>0.57259528130671511</v>
      </c>
      <c r="I39" s="67">
        <f t="shared" si="3"/>
        <v>13</v>
      </c>
      <c r="K39"/>
      <c r="L39"/>
      <c r="M39"/>
      <c r="O39" s="26"/>
    </row>
    <row r="40" spans="1:15" x14ac:dyDescent="0.15">
      <c r="A40" s="1" t="s">
        <v>82</v>
      </c>
      <c r="B40" s="1" t="s">
        <v>338</v>
      </c>
      <c r="C40" s="1" t="s">
        <v>83</v>
      </c>
      <c r="D40" s="29">
        <v>2404</v>
      </c>
      <c r="E40" s="2">
        <v>1356</v>
      </c>
      <c r="F40" s="45">
        <f t="shared" si="0"/>
        <v>3760</v>
      </c>
      <c r="G40" s="46">
        <f t="shared" si="1"/>
        <v>54</v>
      </c>
      <c r="H40" s="47">
        <f t="shared" si="2"/>
        <v>0.36063829787234042</v>
      </c>
      <c r="I40" s="67">
        <f t="shared" si="3"/>
        <v>54</v>
      </c>
      <c r="K40"/>
      <c r="L40"/>
      <c r="M40"/>
    </row>
    <row r="41" spans="1:15" x14ac:dyDescent="0.15">
      <c r="A41" s="1" t="s">
        <v>84</v>
      </c>
      <c r="B41" s="1" t="s">
        <v>338</v>
      </c>
      <c r="C41" s="1" t="s">
        <v>85</v>
      </c>
      <c r="D41" s="29">
        <v>2968</v>
      </c>
      <c r="E41" s="2">
        <v>403</v>
      </c>
      <c r="F41" s="45">
        <f t="shared" si="0"/>
        <v>3371</v>
      </c>
      <c r="G41" s="46">
        <f t="shared" si="1"/>
        <v>58</v>
      </c>
      <c r="H41" s="47">
        <f t="shared" si="2"/>
        <v>0.11954909522396914</v>
      </c>
      <c r="I41" s="67">
        <f t="shared" si="3"/>
        <v>81</v>
      </c>
      <c r="K41"/>
      <c r="L41"/>
      <c r="M41"/>
    </row>
    <row r="42" spans="1:15" x14ac:dyDescent="0.15">
      <c r="A42" s="1" t="s">
        <v>86</v>
      </c>
      <c r="B42" s="1" t="s">
        <v>339</v>
      </c>
      <c r="C42" s="1" t="s">
        <v>87</v>
      </c>
      <c r="D42" s="29">
        <v>3111</v>
      </c>
      <c r="E42" s="2">
        <v>1224</v>
      </c>
      <c r="F42" s="45">
        <f t="shared" si="0"/>
        <v>4335</v>
      </c>
      <c r="G42" s="46">
        <f t="shared" si="1"/>
        <v>44</v>
      </c>
      <c r="H42" s="47">
        <f t="shared" si="2"/>
        <v>0.28235294117647058</v>
      </c>
      <c r="I42" s="67">
        <f t="shared" si="3"/>
        <v>70</v>
      </c>
      <c r="K42"/>
      <c r="L42"/>
      <c r="M42"/>
      <c r="O42" s="26"/>
    </row>
    <row r="43" spans="1:15" x14ac:dyDescent="0.15">
      <c r="A43" s="77" t="s">
        <v>88</v>
      </c>
      <c r="B43" s="77" t="s">
        <v>342</v>
      </c>
      <c r="C43" s="77" t="s">
        <v>89</v>
      </c>
      <c r="D43" s="68"/>
      <c r="E43" s="48"/>
      <c r="F43" s="49"/>
      <c r="G43" s="50"/>
      <c r="H43" s="51"/>
      <c r="I43" s="69"/>
      <c r="K43"/>
      <c r="L43"/>
      <c r="M43"/>
    </row>
    <row r="44" spans="1:15" x14ac:dyDescent="0.15">
      <c r="A44" s="1" t="s">
        <v>90</v>
      </c>
      <c r="B44" s="87" t="s">
        <v>338</v>
      </c>
      <c r="C44" s="1" t="s">
        <v>91</v>
      </c>
      <c r="D44" s="29">
        <v>1302</v>
      </c>
      <c r="E44" s="2">
        <v>617</v>
      </c>
      <c r="F44" s="45">
        <f>SUM(D44:E44)</f>
        <v>1919</v>
      </c>
      <c r="G44" s="46">
        <f>_xlfn.RANK.EQ(F44,$F$12:$F$97,0)</f>
        <v>66</v>
      </c>
      <c r="H44" s="47">
        <f>E44/F44</f>
        <v>0.32152162584679522</v>
      </c>
      <c r="I44" s="67">
        <f>_xlfn.RANK.EQ(H44,$H$12:$H$97,0)</f>
        <v>62</v>
      </c>
      <c r="K44"/>
      <c r="L44"/>
      <c r="M44"/>
    </row>
    <row r="45" spans="1:15" x14ac:dyDescent="0.15">
      <c r="A45" s="1" t="s">
        <v>92</v>
      </c>
      <c r="B45" s="1" t="s">
        <v>343</v>
      </c>
      <c r="C45" s="1" t="s">
        <v>93</v>
      </c>
      <c r="D45" s="29">
        <v>5149</v>
      </c>
      <c r="E45" s="2">
        <v>2063</v>
      </c>
      <c r="F45" s="45">
        <f>SUM(D45:E45)</f>
        <v>7212</v>
      </c>
      <c r="G45" s="46">
        <f>_xlfn.RANK.EQ(F45,$F$12:$F$97,0)</f>
        <v>24</v>
      </c>
      <c r="H45" s="47">
        <f>E45/F45</f>
        <v>0.28605102606766503</v>
      </c>
      <c r="I45" s="67">
        <f>_xlfn.RANK.EQ(H45,$H$12:$H$97,0)</f>
        <v>69</v>
      </c>
      <c r="K45"/>
      <c r="L45"/>
      <c r="M45"/>
      <c r="O45" s="26"/>
    </row>
    <row r="46" spans="1:15" x14ac:dyDescent="0.15">
      <c r="A46" s="77" t="s">
        <v>94</v>
      </c>
      <c r="B46" s="77" t="s">
        <v>342</v>
      </c>
      <c r="C46" s="77" t="s">
        <v>95</v>
      </c>
      <c r="D46" s="68"/>
      <c r="E46" s="48"/>
      <c r="F46" s="49"/>
      <c r="G46" s="50"/>
      <c r="H46" s="51"/>
      <c r="I46" s="69"/>
      <c r="K46"/>
      <c r="L46"/>
      <c r="M46"/>
    </row>
    <row r="47" spans="1:15" x14ac:dyDescent="0.15">
      <c r="A47" s="1" t="s">
        <v>96</v>
      </c>
      <c r="B47" s="1" t="s">
        <v>337</v>
      </c>
      <c r="C47" s="1" t="s">
        <v>97</v>
      </c>
      <c r="D47" s="29">
        <v>6168</v>
      </c>
      <c r="E47" s="2">
        <v>3824</v>
      </c>
      <c r="F47" s="45">
        <f>SUM(D47:E47)</f>
        <v>9992</v>
      </c>
      <c r="G47" s="46">
        <f>_xlfn.RANK.EQ(F47,$F$12:$F$97,0)</f>
        <v>11</v>
      </c>
      <c r="H47" s="47">
        <f>E47/F47</f>
        <v>0.38270616493194554</v>
      </c>
      <c r="I47" s="67">
        <f>_xlfn.RANK.EQ(H47,$H$12:$H$97,0)</f>
        <v>48</v>
      </c>
      <c r="K47"/>
      <c r="L47"/>
      <c r="M47"/>
    </row>
    <row r="48" spans="1:15" x14ac:dyDescent="0.15">
      <c r="A48" s="1" t="s">
        <v>98</v>
      </c>
      <c r="B48" s="1" t="s">
        <v>338</v>
      </c>
      <c r="C48" s="1" t="s">
        <v>99</v>
      </c>
      <c r="D48" s="29">
        <v>947</v>
      </c>
      <c r="E48" s="2">
        <v>136</v>
      </c>
      <c r="F48" s="45">
        <f>SUM(D48:E48)</f>
        <v>1083</v>
      </c>
      <c r="G48" s="46">
        <f>_xlfn.RANK.EQ(F48,$F$12:$F$97,0)</f>
        <v>74</v>
      </c>
      <c r="H48" s="47">
        <f>E48/F48</f>
        <v>0.12557710064635272</v>
      </c>
      <c r="I48" s="67">
        <f>_xlfn.RANK.EQ(H48,$H$12:$H$97,0)</f>
        <v>80</v>
      </c>
      <c r="K48"/>
      <c r="L48"/>
      <c r="M48"/>
      <c r="O48" s="26"/>
    </row>
    <row r="49" spans="1:15" x14ac:dyDescent="0.15">
      <c r="A49" s="1" t="s">
        <v>100</v>
      </c>
      <c r="B49" s="1" t="s">
        <v>341</v>
      </c>
      <c r="C49" s="1" t="s">
        <v>101</v>
      </c>
      <c r="D49" s="29">
        <v>308</v>
      </c>
      <c r="E49" s="2">
        <v>365</v>
      </c>
      <c r="F49" s="45">
        <f>SUM(D49:E49)</f>
        <v>673</v>
      </c>
      <c r="G49" s="46">
        <f>_xlfn.RANK.EQ(F49,$F$12:$F$97,0)</f>
        <v>79</v>
      </c>
      <c r="H49" s="47">
        <f>E49/F49</f>
        <v>0.54234769687964335</v>
      </c>
      <c r="I49" s="67">
        <f>_xlfn.RANK.EQ(H49,$H$12:$H$97,0)</f>
        <v>16</v>
      </c>
      <c r="K49"/>
      <c r="L49"/>
      <c r="M49"/>
    </row>
    <row r="50" spans="1:15" x14ac:dyDescent="0.15">
      <c r="A50" s="1" t="s">
        <v>102</v>
      </c>
      <c r="B50" s="1" t="s">
        <v>40</v>
      </c>
      <c r="C50" s="1" t="s">
        <v>103</v>
      </c>
      <c r="D50" s="29">
        <v>4777</v>
      </c>
      <c r="E50" s="2">
        <v>3140</v>
      </c>
      <c r="F50" s="45">
        <f>SUM(D50:E50)</f>
        <v>7917</v>
      </c>
      <c r="G50" s="46">
        <f>_xlfn.RANK.EQ(F50,$F$12:$F$97,0)</f>
        <v>19</v>
      </c>
      <c r="H50" s="47">
        <f>E50/F50</f>
        <v>0.39661487937350004</v>
      </c>
      <c r="I50" s="67">
        <f>_xlfn.RANK.EQ(H50,$H$12:$H$97,0)</f>
        <v>41</v>
      </c>
      <c r="K50"/>
      <c r="L50"/>
      <c r="M50"/>
    </row>
    <row r="51" spans="1:15" x14ac:dyDescent="0.15">
      <c r="A51" s="1" t="s">
        <v>104</v>
      </c>
      <c r="B51" s="1" t="s">
        <v>40</v>
      </c>
      <c r="C51" s="1" t="s">
        <v>105</v>
      </c>
      <c r="D51" s="29">
        <v>4774</v>
      </c>
      <c r="E51" s="2">
        <v>3081</v>
      </c>
      <c r="F51" s="45">
        <f>SUM(D51:E51)</f>
        <v>7855</v>
      </c>
      <c r="G51" s="46">
        <f>_xlfn.RANK.EQ(F51,$F$12:$F$97,0)</f>
        <v>20</v>
      </c>
      <c r="H51" s="47">
        <f>E51/F51</f>
        <v>0.39223424570337367</v>
      </c>
      <c r="I51" s="67">
        <f>_xlfn.RANK.EQ(H51,$H$12:$H$97,0)</f>
        <v>43</v>
      </c>
      <c r="K51"/>
      <c r="L51"/>
      <c r="M51"/>
      <c r="O51" s="26"/>
    </row>
    <row r="52" spans="1:15" x14ac:dyDescent="0.15">
      <c r="A52" s="77" t="s">
        <v>106</v>
      </c>
      <c r="B52" s="77" t="s">
        <v>342</v>
      </c>
      <c r="C52" s="77" t="s">
        <v>107</v>
      </c>
      <c r="D52" s="68"/>
      <c r="E52" s="48"/>
      <c r="F52" s="49"/>
      <c r="G52" s="50"/>
      <c r="H52" s="51"/>
      <c r="I52" s="69"/>
      <c r="K52"/>
      <c r="L52"/>
      <c r="M52"/>
    </row>
    <row r="53" spans="1:15" x14ac:dyDescent="0.15">
      <c r="A53" s="1" t="s">
        <v>108</v>
      </c>
      <c r="B53" s="1" t="s">
        <v>40</v>
      </c>
      <c r="C53" s="1" t="s">
        <v>109</v>
      </c>
      <c r="D53" s="29">
        <v>2739</v>
      </c>
      <c r="E53" s="2">
        <v>1283</v>
      </c>
      <c r="F53" s="45">
        <f t="shared" ref="F53:F74" si="4">SUM(D53:E53)</f>
        <v>4022</v>
      </c>
      <c r="G53" s="46">
        <f t="shared" ref="G53:G74" si="5">_xlfn.RANK.EQ(F53,$F$12:$F$97,0)</f>
        <v>49</v>
      </c>
      <c r="H53" s="47">
        <f t="shared" ref="H53:H74" si="6">E53/F53</f>
        <v>0.31899552461461961</v>
      </c>
      <c r="I53" s="67">
        <f t="shared" ref="I53:I74" si="7">_xlfn.RANK.EQ(H53,$H$12:$H$97,0)</f>
        <v>63</v>
      </c>
      <c r="K53"/>
      <c r="L53"/>
      <c r="M53"/>
    </row>
    <row r="54" spans="1:15" x14ac:dyDescent="0.15">
      <c r="A54" s="1" t="s">
        <v>110</v>
      </c>
      <c r="B54" s="1" t="s">
        <v>40</v>
      </c>
      <c r="C54" s="1" t="s">
        <v>111</v>
      </c>
      <c r="D54" s="29">
        <v>2560</v>
      </c>
      <c r="E54" s="2">
        <v>1228</v>
      </c>
      <c r="F54" s="45">
        <f t="shared" si="4"/>
        <v>3788</v>
      </c>
      <c r="G54" s="46">
        <f t="shared" si="5"/>
        <v>53</v>
      </c>
      <c r="H54" s="47">
        <f t="shared" si="6"/>
        <v>0.32418162618796198</v>
      </c>
      <c r="I54" s="67">
        <f t="shared" si="7"/>
        <v>61</v>
      </c>
      <c r="K54"/>
      <c r="L54"/>
      <c r="M54"/>
      <c r="O54" s="26"/>
    </row>
    <row r="55" spans="1:15" x14ac:dyDescent="0.15">
      <c r="A55" s="1" t="s">
        <v>112</v>
      </c>
      <c r="B55" s="1" t="s">
        <v>40</v>
      </c>
      <c r="C55" s="1" t="s">
        <v>113</v>
      </c>
      <c r="D55" s="29">
        <v>5718</v>
      </c>
      <c r="E55" s="2">
        <v>3087</v>
      </c>
      <c r="F55" s="45">
        <f t="shared" si="4"/>
        <v>8805</v>
      </c>
      <c r="G55" s="46">
        <f t="shared" si="5"/>
        <v>14</v>
      </c>
      <c r="H55" s="47">
        <f t="shared" si="6"/>
        <v>0.35059625212947187</v>
      </c>
      <c r="I55" s="67">
        <f t="shared" si="7"/>
        <v>56</v>
      </c>
      <c r="K55"/>
      <c r="L55"/>
      <c r="M55"/>
    </row>
    <row r="56" spans="1:15" x14ac:dyDescent="0.15">
      <c r="A56" s="1" t="s">
        <v>114</v>
      </c>
      <c r="B56" s="1" t="s">
        <v>40</v>
      </c>
      <c r="C56" s="1" t="s">
        <v>115</v>
      </c>
      <c r="D56" s="29">
        <v>3342</v>
      </c>
      <c r="E56" s="2">
        <v>2277</v>
      </c>
      <c r="F56" s="45">
        <f t="shared" si="4"/>
        <v>5619</v>
      </c>
      <c r="G56" s="46">
        <f t="shared" si="5"/>
        <v>33</v>
      </c>
      <c r="H56" s="47">
        <f t="shared" si="6"/>
        <v>0.40523224773091299</v>
      </c>
      <c r="I56" s="67">
        <f t="shared" si="7"/>
        <v>36</v>
      </c>
      <c r="K56"/>
      <c r="L56"/>
      <c r="M56"/>
    </row>
    <row r="57" spans="1:15" x14ac:dyDescent="0.15">
      <c r="A57" s="1" t="s">
        <v>116</v>
      </c>
      <c r="B57" s="1" t="s">
        <v>343</v>
      </c>
      <c r="C57" s="1" t="s">
        <v>117</v>
      </c>
      <c r="D57" s="29">
        <v>5775</v>
      </c>
      <c r="E57" s="2">
        <v>2672</v>
      </c>
      <c r="F57" s="45">
        <f t="shared" si="4"/>
        <v>8447</v>
      </c>
      <c r="G57" s="46">
        <f t="shared" si="5"/>
        <v>17</v>
      </c>
      <c r="H57" s="47">
        <f t="shared" si="6"/>
        <v>0.31632532259973956</v>
      </c>
      <c r="I57" s="67">
        <f t="shared" si="7"/>
        <v>65</v>
      </c>
      <c r="K57"/>
      <c r="L57"/>
      <c r="M57"/>
      <c r="O57" s="26"/>
    </row>
    <row r="58" spans="1:15" x14ac:dyDescent="0.15">
      <c r="A58" s="1" t="s">
        <v>118</v>
      </c>
      <c r="B58" s="1" t="s">
        <v>340</v>
      </c>
      <c r="C58" s="1" t="s">
        <v>119</v>
      </c>
      <c r="D58" s="29">
        <v>475</v>
      </c>
      <c r="E58" s="2">
        <v>493</v>
      </c>
      <c r="F58" s="45">
        <f t="shared" si="4"/>
        <v>968</v>
      </c>
      <c r="G58" s="46">
        <f t="shared" si="5"/>
        <v>75</v>
      </c>
      <c r="H58" s="47">
        <f t="shared" si="6"/>
        <v>0.50929752066115708</v>
      </c>
      <c r="I58" s="67">
        <f t="shared" si="7"/>
        <v>20</v>
      </c>
      <c r="K58"/>
      <c r="L58"/>
      <c r="M58"/>
    </row>
    <row r="59" spans="1:15" x14ac:dyDescent="0.15">
      <c r="A59" s="1" t="s">
        <v>120</v>
      </c>
      <c r="B59" s="1" t="s">
        <v>337</v>
      </c>
      <c r="C59" s="1" t="s">
        <v>121</v>
      </c>
      <c r="D59" s="29">
        <v>6526</v>
      </c>
      <c r="E59" s="2">
        <v>3021</v>
      </c>
      <c r="F59" s="45">
        <f t="shared" si="4"/>
        <v>9547</v>
      </c>
      <c r="G59" s="46">
        <f t="shared" si="5"/>
        <v>13</v>
      </c>
      <c r="H59" s="47">
        <f t="shared" si="6"/>
        <v>0.31643448203624175</v>
      </c>
      <c r="I59" s="67">
        <f t="shared" si="7"/>
        <v>64</v>
      </c>
      <c r="K59"/>
      <c r="L59"/>
      <c r="M59"/>
    </row>
    <row r="60" spans="1:15" x14ac:dyDescent="0.15">
      <c r="A60" s="1" t="s">
        <v>122</v>
      </c>
      <c r="B60" s="1" t="s">
        <v>338</v>
      </c>
      <c r="C60" s="1" t="s">
        <v>123</v>
      </c>
      <c r="D60" s="29">
        <v>3323</v>
      </c>
      <c r="E60" s="2">
        <v>681</v>
      </c>
      <c r="F60" s="45">
        <f t="shared" si="4"/>
        <v>4004</v>
      </c>
      <c r="G60" s="46">
        <f t="shared" si="5"/>
        <v>50</v>
      </c>
      <c r="H60" s="47">
        <f t="shared" si="6"/>
        <v>0.17007992007992007</v>
      </c>
      <c r="I60" s="67">
        <f t="shared" si="7"/>
        <v>75</v>
      </c>
      <c r="K60"/>
      <c r="L60"/>
      <c r="M60"/>
      <c r="O60" s="26"/>
    </row>
    <row r="61" spans="1:15" x14ac:dyDescent="0.15">
      <c r="A61" s="1" t="s">
        <v>124</v>
      </c>
      <c r="B61" s="1" t="s">
        <v>341</v>
      </c>
      <c r="C61" s="1" t="s">
        <v>125</v>
      </c>
      <c r="D61" s="29">
        <v>1553</v>
      </c>
      <c r="E61" s="2">
        <v>2173</v>
      </c>
      <c r="F61" s="45">
        <f t="shared" si="4"/>
        <v>3726</v>
      </c>
      <c r="G61" s="46">
        <f t="shared" si="5"/>
        <v>55</v>
      </c>
      <c r="H61" s="47">
        <f t="shared" si="6"/>
        <v>0.5831991411701557</v>
      </c>
      <c r="I61" s="67">
        <f t="shared" si="7"/>
        <v>12</v>
      </c>
      <c r="K61"/>
      <c r="L61"/>
      <c r="M61"/>
    </row>
    <row r="62" spans="1:15" x14ac:dyDescent="0.15">
      <c r="A62" s="1" t="s">
        <v>126</v>
      </c>
      <c r="B62" s="1" t="s">
        <v>338</v>
      </c>
      <c r="C62" s="1" t="s">
        <v>127</v>
      </c>
      <c r="D62" s="29">
        <v>971</v>
      </c>
      <c r="E62" s="2">
        <v>180</v>
      </c>
      <c r="F62" s="45">
        <f t="shared" si="4"/>
        <v>1151</v>
      </c>
      <c r="G62" s="46">
        <f t="shared" si="5"/>
        <v>71</v>
      </c>
      <c r="H62" s="47">
        <f t="shared" si="6"/>
        <v>0.15638575152041703</v>
      </c>
      <c r="I62" s="67">
        <f t="shared" si="7"/>
        <v>77</v>
      </c>
      <c r="K62"/>
      <c r="L62"/>
      <c r="M62"/>
    </row>
    <row r="63" spans="1:15" x14ac:dyDescent="0.15">
      <c r="A63" s="1" t="s">
        <v>128</v>
      </c>
      <c r="B63" s="1" t="s">
        <v>40</v>
      </c>
      <c r="C63" s="1" t="s">
        <v>129</v>
      </c>
      <c r="D63" s="29">
        <v>3481</v>
      </c>
      <c r="E63" s="2">
        <v>2403</v>
      </c>
      <c r="F63" s="45">
        <f t="shared" si="4"/>
        <v>5884</v>
      </c>
      <c r="G63" s="46">
        <f t="shared" si="5"/>
        <v>30</v>
      </c>
      <c r="H63" s="47">
        <f t="shared" si="6"/>
        <v>0.40839564921821891</v>
      </c>
      <c r="I63" s="67">
        <f t="shared" si="7"/>
        <v>35</v>
      </c>
      <c r="K63"/>
      <c r="L63"/>
      <c r="M63"/>
      <c r="O63" s="26"/>
    </row>
    <row r="64" spans="1:15" x14ac:dyDescent="0.15">
      <c r="A64" s="1" t="s">
        <v>130</v>
      </c>
      <c r="B64" s="1" t="s">
        <v>339</v>
      </c>
      <c r="C64" s="1" t="s">
        <v>131</v>
      </c>
      <c r="D64" s="29">
        <v>2165</v>
      </c>
      <c r="E64" s="2">
        <v>1303</v>
      </c>
      <c r="F64" s="45">
        <f t="shared" si="4"/>
        <v>3468</v>
      </c>
      <c r="G64" s="46">
        <f t="shared" si="5"/>
        <v>57</v>
      </c>
      <c r="H64" s="47">
        <f t="shared" si="6"/>
        <v>0.37572087658592851</v>
      </c>
      <c r="I64" s="67">
        <f t="shared" si="7"/>
        <v>51</v>
      </c>
      <c r="K64"/>
      <c r="L64"/>
      <c r="M64"/>
    </row>
    <row r="65" spans="1:15" x14ac:dyDescent="0.15">
      <c r="A65" s="1" t="s">
        <v>132</v>
      </c>
      <c r="B65" s="1" t="s">
        <v>340</v>
      </c>
      <c r="C65" s="1" t="s">
        <v>133</v>
      </c>
      <c r="D65" s="29">
        <v>413</v>
      </c>
      <c r="E65" s="2">
        <v>513</v>
      </c>
      <c r="F65" s="45">
        <f t="shared" si="4"/>
        <v>926</v>
      </c>
      <c r="G65" s="46">
        <f t="shared" si="5"/>
        <v>76</v>
      </c>
      <c r="H65" s="47">
        <f t="shared" si="6"/>
        <v>0.55399568034557234</v>
      </c>
      <c r="I65" s="67">
        <f t="shared" si="7"/>
        <v>15</v>
      </c>
      <c r="K65"/>
      <c r="L65"/>
      <c r="M65"/>
    </row>
    <row r="66" spans="1:15" x14ac:dyDescent="0.15">
      <c r="A66" s="1" t="s">
        <v>134</v>
      </c>
      <c r="B66" s="1" t="s">
        <v>337</v>
      </c>
      <c r="C66" s="1" t="s">
        <v>135</v>
      </c>
      <c r="D66" s="29">
        <v>9908</v>
      </c>
      <c r="E66" s="2">
        <v>2862</v>
      </c>
      <c r="F66" s="45">
        <f t="shared" si="4"/>
        <v>12770</v>
      </c>
      <c r="G66" s="46">
        <f t="shared" si="5"/>
        <v>3</v>
      </c>
      <c r="H66" s="47">
        <f t="shared" si="6"/>
        <v>0.2241190289741582</v>
      </c>
      <c r="I66" s="67">
        <f t="shared" si="7"/>
        <v>73</v>
      </c>
      <c r="K66"/>
      <c r="L66"/>
      <c r="M66"/>
      <c r="O66" s="26"/>
    </row>
    <row r="67" spans="1:15" x14ac:dyDescent="0.15">
      <c r="A67" s="1" t="s">
        <v>136</v>
      </c>
      <c r="B67" s="1" t="s">
        <v>341</v>
      </c>
      <c r="C67" s="1" t="s">
        <v>137</v>
      </c>
      <c r="D67" s="29">
        <v>540</v>
      </c>
      <c r="E67" s="2">
        <v>784</v>
      </c>
      <c r="F67" s="45">
        <f t="shared" si="4"/>
        <v>1324</v>
      </c>
      <c r="G67" s="46">
        <f t="shared" si="5"/>
        <v>70</v>
      </c>
      <c r="H67" s="47">
        <f t="shared" si="6"/>
        <v>0.59214501510574014</v>
      </c>
      <c r="I67" s="67">
        <f t="shared" si="7"/>
        <v>11</v>
      </c>
      <c r="K67"/>
      <c r="L67"/>
      <c r="M67"/>
    </row>
    <row r="68" spans="1:15" x14ac:dyDescent="0.15">
      <c r="A68" s="1" t="s">
        <v>138</v>
      </c>
      <c r="B68" s="1" t="s">
        <v>338</v>
      </c>
      <c r="C68" s="1" t="s">
        <v>139</v>
      </c>
      <c r="D68" s="29">
        <v>1864</v>
      </c>
      <c r="E68" s="2">
        <v>752</v>
      </c>
      <c r="F68" s="45">
        <f t="shared" si="4"/>
        <v>2616</v>
      </c>
      <c r="G68" s="46">
        <f t="shared" si="5"/>
        <v>60</v>
      </c>
      <c r="H68" s="47">
        <f t="shared" si="6"/>
        <v>0.28746177370030579</v>
      </c>
      <c r="I68" s="67">
        <f t="shared" si="7"/>
        <v>68</v>
      </c>
      <c r="K68"/>
      <c r="L68"/>
      <c r="M68"/>
    </row>
    <row r="69" spans="1:15" x14ac:dyDescent="0.15">
      <c r="A69" s="1" t="s">
        <v>140</v>
      </c>
      <c r="B69" s="1" t="s">
        <v>337</v>
      </c>
      <c r="C69" s="1" t="s">
        <v>141</v>
      </c>
      <c r="D69" s="29">
        <v>9831</v>
      </c>
      <c r="E69" s="2">
        <v>5155</v>
      </c>
      <c r="F69" s="45">
        <f t="shared" si="4"/>
        <v>14986</v>
      </c>
      <c r="G69" s="46">
        <f t="shared" si="5"/>
        <v>1</v>
      </c>
      <c r="H69" s="47">
        <f t="shared" si="6"/>
        <v>0.34398772187374882</v>
      </c>
      <c r="I69" s="67">
        <f t="shared" si="7"/>
        <v>57</v>
      </c>
      <c r="K69"/>
      <c r="L69"/>
      <c r="M69"/>
      <c r="O69" s="26"/>
    </row>
    <row r="70" spans="1:15" x14ac:dyDescent="0.15">
      <c r="A70" s="1" t="s">
        <v>142</v>
      </c>
      <c r="B70" s="1" t="s">
        <v>341</v>
      </c>
      <c r="C70" s="1" t="s">
        <v>143</v>
      </c>
      <c r="D70" s="29">
        <v>1735</v>
      </c>
      <c r="E70" s="2">
        <v>2208</v>
      </c>
      <c r="F70" s="45">
        <f t="shared" si="4"/>
        <v>3943</v>
      </c>
      <c r="G70" s="46">
        <f t="shared" si="5"/>
        <v>51</v>
      </c>
      <c r="H70" s="47">
        <f t="shared" si="6"/>
        <v>0.55997971088004062</v>
      </c>
      <c r="I70" s="67">
        <f t="shared" si="7"/>
        <v>14</v>
      </c>
      <c r="K70"/>
      <c r="L70"/>
      <c r="M70"/>
    </row>
    <row r="71" spans="1:15" x14ac:dyDescent="0.15">
      <c r="A71" s="1" t="s">
        <v>144</v>
      </c>
      <c r="B71" s="1" t="s">
        <v>337</v>
      </c>
      <c r="C71" s="1" t="s">
        <v>145</v>
      </c>
      <c r="D71" s="29">
        <v>7368</v>
      </c>
      <c r="E71" s="2">
        <v>4043</v>
      </c>
      <c r="F71" s="45">
        <f t="shared" si="4"/>
        <v>11411</v>
      </c>
      <c r="G71" s="46">
        <f t="shared" si="5"/>
        <v>5</v>
      </c>
      <c r="H71" s="47">
        <f t="shared" si="6"/>
        <v>0.35430724739286651</v>
      </c>
      <c r="I71" s="67">
        <f t="shared" si="7"/>
        <v>55</v>
      </c>
      <c r="K71"/>
      <c r="L71"/>
      <c r="M71"/>
    </row>
    <row r="72" spans="1:15" x14ac:dyDescent="0.15">
      <c r="A72" s="1" t="s">
        <v>146</v>
      </c>
      <c r="B72" s="1" t="s">
        <v>341</v>
      </c>
      <c r="C72" s="1" t="s">
        <v>147</v>
      </c>
      <c r="D72" s="29">
        <v>259</v>
      </c>
      <c r="E72" s="2">
        <v>408</v>
      </c>
      <c r="F72" s="45">
        <f t="shared" si="4"/>
        <v>667</v>
      </c>
      <c r="G72" s="46">
        <f t="shared" si="5"/>
        <v>80</v>
      </c>
      <c r="H72" s="47">
        <f t="shared" si="6"/>
        <v>0.61169415292353824</v>
      </c>
      <c r="I72" s="67">
        <f t="shared" si="7"/>
        <v>6</v>
      </c>
      <c r="K72"/>
      <c r="L72"/>
      <c r="M72"/>
    </row>
    <row r="73" spans="1:15" x14ac:dyDescent="0.15">
      <c r="A73" s="1" t="s">
        <v>148</v>
      </c>
      <c r="B73" s="1" t="s">
        <v>341</v>
      </c>
      <c r="C73" s="1" t="s">
        <v>149</v>
      </c>
      <c r="D73" s="29">
        <v>451</v>
      </c>
      <c r="E73" s="2">
        <v>655</v>
      </c>
      <c r="F73" s="45">
        <f t="shared" si="4"/>
        <v>1106</v>
      </c>
      <c r="G73" s="46">
        <f t="shared" si="5"/>
        <v>73</v>
      </c>
      <c r="H73" s="47">
        <f t="shared" si="6"/>
        <v>0.59222423146473779</v>
      </c>
      <c r="I73" s="67">
        <f t="shared" si="7"/>
        <v>10</v>
      </c>
      <c r="K73"/>
      <c r="L73"/>
      <c r="M73"/>
    </row>
    <row r="74" spans="1:15" x14ac:dyDescent="0.15">
      <c r="A74" s="1" t="s">
        <v>150</v>
      </c>
      <c r="B74" s="1" t="s">
        <v>343</v>
      </c>
      <c r="C74" s="1" t="s">
        <v>151</v>
      </c>
      <c r="D74" s="29">
        <v>0</v>
      </c>
      <c r="E74" s="2">
        <v>2123</v>
      </c>
      <c r="F74" s="45">
        <f t="shared" si="4"/>
        <v>2123</v>
      </c>
      <c r="G74" s="46">
        <f t="shared" si="5"/>
        <v>63</v>
      </c>
      <c r="H74" s="47">
        <f t="shared" si="6"/>
        <v>1</v>
      </c>
      <c r="I74" s="67">
        <f t="shared" si="7"/>
        <v>1</v>
      </c>
      <c r="K74"/>
      <c r="L74"/>
      <c r="M74"/>
    </row>
    <row r="75" spans="1:15" x14ac:dyDescent="0.15">
      <c r="A75" s="77" t="s">
        <v>152</v>
      </c>
      <c r="B75" s="77" t="s">
        <v>342</v>
      </c>
      <c r="C75" s="77" t="s">
        <v>153</v>
      </c>
      <c r="D75" s="68"/>
      <c r="E75" s="48"/>
      <c r="F75" s="49"/>
      <c r="G75" s="50"/>
      <c r="H75" s="51"/>
      <c r="I75" s="69"/>
      <c r="K75"/>
      <c r="L75"/>
      <c r="M75"/>
    </row>
    <row r="76" spans="1:15" x14ac:dyDescent="0.15">
      <c r="A76" s="1" t="s">
        <v>154</v>
      </c>
      <c r="B76" s="1" t="s">
        <v>343</v>
      </c>
      <c r="C76" s="1" t="s">
        <v>155</v>
      </c>
      <c r="D76" s="29">
        <v>2599</v>
      </c>
      <c r="E76" s="2">
        <v>1340</v>
      </c>
      <c r="F76" s="45">
        <f t="shared" ref="F76:F97" si="8">SUM(D76:E76)</f>
        <v>3939</v>
      </c>
      <c r="G76" s="46">
        <f t="shared" ref="G76:G97" si="9">_xlfn.RANK.EQ(F76,$F$12:$F$97,0)</f>
        <v>52</v>
      </c>
      <c r="H76" s="47">
        <f t="shared" ref="H76:H97" si="10">E76/F76</f>
        <v>0.3401878649403402</v>
      </c>
      <c r="I76" s="67">
        <f t="shared" ref="I76:I97" si="11">_xlfn.RANK.EQ(H76,$H$12:$H$97,0)</f>
        <v>59</v>
      </c>
      <c r="K76"/>
      <c r="L76"/>
      <c r="M76"/>
    </row>
    <row r="77" spans="1:15" x14ac:dyDescent="0.15">
      <c r="A77" s="1" t="s">
        <v>156</v>
      </c>
      <c r="B77" s="1" t="s">
        <v>40</v>
      </c>
      <c r="C77" s="1" t="s">
        <v>157</v>
      </c>
      <c r="D77" s="29">
        <v>3035</v>
      </c>
      <c r="E77" s="2">
        <v>2115</v>
      </c>
      <c r="F77" s="45">
        <f t="shared" si="8"/>
        <v>5150</v>
      </c>
      <c r="G77" s="46">
        <f t="shared" si="9"/>
        <v>35</v>
      </c>
      <c r="H77" s="47">
        <f t="shared" si="10"/>
        <v>0.41067961165048544</v>
      </c>
      <c r="I77" s="67">
        <f t="shared" si="11"/>
        <v>31</v>
      </c>
      <c r="K77"/>
      <c r="L77"/>
      <c r="M77"/>
    </row>
    <row r="78" spans="1:15" x14ac:dyDescent="0.15">
      <c r="A78" s="1" t="s">
        <v>158</v>
      </c>
      <c r="B78" s="1" t="s">
        <v>40</v>
      </c>
      <c r="C78" s="1" t="s">
        <v>159</v>
      </c>
      <c r="D78" s="29">
        <v>3085</v>
      </c>
      <c r="E78" s="2">
        <v>2241</v>
      </c>
      <c r="F78" s="45">
        <f t="shared" si="8"/>
        <v>5326</v>
      </c>
      <c r="G78" s="46">
        <f t="shared" si="9"/>
        <v>34</v>
      </c>
      <c r="H78" s="47">
        <f t="shared" si="10"/>
        <v>0.42076605332331957</v>
      </c>
      <c r="I78" s="67">
        <f t="shared" si="11"/>
        <v>28</v>
      </c>
      <c r="K78"/>
      <c r="L78"/>
      <c r="M78"/>
    </row>
    <row r="79" spans="1:15" x14ac:dyDescent="0.15">
      <c r="A79" s="1" t="s">
        <v>160</v>
      </c>
      <c r="B79" s="1" t="s">
        <v>337</v>
      </c>
      <c r="C79" s="1" t="s">
        <v>161</v>
      </c>
      <c r="D79" s="29">
        <v>5773</v>
      </c>
      <c r="E79" s="2">
        <v>4348</v>
      </c>
      <c r="F79" s="45">
        <f t="shared" si="8"/>
        <v>10121</v>
      </c>
      <c r="G79" s="46">
        <f t="shared" si="9"/>
        <v>10</v>
      </c>
      <c r="H79" s="47">
        <f t="shared" si="10"/>
        <v>0.42960181800217367</v>
      </c>
      <c r="I79" s="67">
        <f t="shared" si="11"/>
        <v>27</v>
      </c>
      <c r="K79"/>
      <c r="L79"/>
      <c r="M79"/>
    </row>
    <row r="80" spans="1:15" x14ac:dyDescent="0.15">
      <c r="A80" s="1" t="s">
        <v>162</v>
      </c>
      <c r="B80" s="1" t="s">
        <v>337</v>
      </c>
      <c r="C80" s="1" t="s">
        <v>163</v>
      </c>
      <c r="D80" s="29">
        <v>6505</v>
      </c>
      <c r="E80" s="2">
        <v>4107</v>
      </c>
      <c r="F80" s="45">
        <f t="shared" si="8"/>
        <v>10612</v>
      </c>
      <c r="G80" s="46">
        <f t="shared" si="9"/>
        <v>8</v>
      </c>
      <c r="H80" s="47">
        <f t="shared" si="10"/>
        <v>0.38701470033923857</v>
      </c>
      <c r="I80" s="67">
        <f t="shared" si="11"/>
        <v>45</v>
      </c>
      <c r="K80"/>
      <c r="L80"/>
      <c r="M80"/>
    </row>
    <row r="81" spans="1:13" x14ac:dyDescent="0.15">
      <c r="A81" s="1" t="s">
        <v>164</v>
      </c>
      <c r="B81" s="1" t="s">
        <v>40</v>
      </c>
      <c r="C81" s="1" t="s">
        <v>165</v>
      </c>
      <c r="D81" s="29">
        <v>5082</v>
      </c>
      <c r="E81" s="2">
        <v>3433</v>
      </c>
      <c r="F81" s="45">
        <f t="shared" si="8"/>
        <v>8515</v>
      </c>
      <c r="G81" s="46">
        <f t="shared" si="9"/>
        <v>16</v>
      </c>
      <c r="H81" s="47">
        <f t="shared" si="10"/>
        <v>0.40317087492660014</v>
      </c>
      <c r="I81" s="67">
        <f t="shared" si="11"/>
        <v>37</v>
      </c>
      <c r="K81"/>
      <c r="L81"/>
      <c r="M81"/>
    </row>
    <row r="82" spans="1:13" x14ac:dyDescent="0.15">
      <c r="A82" s="1" t="s">
        <v>166</v>
      </c>
      <c r="B82" s="1" t="s">
        <v>40</v>
      </c>
      <c r="C82" s="1" t="s">
        <v>167</v>
      </c>
      <c r="D82" s="29">
        <v>3681</v>
      </c>
      <c r="E82" s="2">
        <v>2265</v>
      </c>
      <c r="F82" s="45">
        <f t="shared" si="8"/>
        <v>5946</v>
      </c>
      <c r="G82" s="46">
        <f t="shared" si="9"/>
        <v>29</v>
      </c>
      <c r="H82" s="47">
        <f t="shared" si="10"/>
        <v>0.38092835519677093</v>
      </c>
      <c r="I82" s="67">
        <f t="shared" si="11"/>
        <v>49</v>
      </c>
      <c r="K82"/>
      <c r="L82"/>
      <c r="M82"/>
    </row>
    <row r="83" spans="1:13" x14ac:dyDescent="0.15">
      <c r="A83" s="1" t="s">
        <v>168</v>
      </c>
      <c r="B83" s="1" t="s">
        <v>341</v>
      </c>
      <c r="C83" s="1" t="s">
        <v>169</v>
      </c>
      <c r="D83" s="29">
        <v>210</v>
      </c>
      <c r="E83" s="2">
        <v>233</v>
      </c>
      <c r="F83" s="45">
        <f t="shared" si="8"/>
        <v>443</v>
      </c>
      <c r="G83" s="46">
        <f t="shared" si="9"/>
        <v>81</v>
      </c>
      <c r="H83" s="47">
        <f t="shared" si="10"/>
        <v>0.52595936794582387</v>
      </c>
      <c r="I83" s="67">
        <f t="shared" si="11"/>
        <v>19</v>
      </c>
      <c r="K83"/>
      <c r="L83"/>
      <c r="M83"/>
    </row>
    <row r="84" spans="1:13" x14ac:dyDescent="0.15">
      <c r="A84" s="1" t="s">
        <v>170</v>
      </c>
      <c r="B84" s="1" t="s">
        <v>40</v>
      </c>
      <c r="C84" s="1" t="s">
        <v>171</v>
      </c>
      <c r="D84" s="29">
        <v>3092</v>
      </c>
      <c r="E84" s="2">
        <v>2537</v>
      </c>
      <c r="F84" s="45">
        <f t="shared" si="8"/>
        <v>5629</v>
      </c>
      <c r="G84" s="46">
        <f t="shared" si="9"/>
        <v>32</v>
      </c>
      <c r="H84" s="47">
        <f t="shared" si="10"/>
        <v>0.45070172321904423</v>
      </c>
      <c r="I84" s="67">
        <f t="shared" si="11"/>
        <v>21</v>
      </c>
      <c r="K84"/>
      <c r="L84"/>
      <c r="M84"/>
    </row>
    <row r="85" spans="1:13" x14ac:dyDescent="0.15">
      <c r="A85" s="1" t="s">
        <v>172</v>
      </c>
      <c r="B85" s="1" t="s">
        <v>40</v>
      </c>
      <c r="C85" s="1" t="s">
        <v>173</v>
      </c>
      <c r="D85" s="29">
        <v>4654</v>
      </c>
      <c r="E85" s="2">
        <v>3275</v>
      </c>
      <c r="F85" s="45">
        <f t="shared" si="8"/>
        <v>7929</v>
      </c>
      <c r="G85" s="46">
        <f t="shared" si="9"/>
        <v>18</v>
      </c>
      <c r="H85" s="47">
        <f t="shared" si="10"/>
        <v>0.41304073653676376</v>
      </c>
      <c r="I85" s="67">
        <f t="shared" si="11"/>
        <v>30</v>
      </c>
      <c r="K85"/>
      <c r="L85"/>
      <c r="M85"/>
    </row>
    <row r="86" spans="1:13" x14ac:dyDescent="0.15">
      <c r="A86" s="16" t="s">
        <v>174</v>
      </c>
      <c r="B86" s="16" t="s">
        <v>40</v>
      </c>
      <c r="C86" s="16" t="s">
        <v>175</v>
      </c>
      <c r="D86" s="70">
        <v>2758</v>
      </c>
      <c r="E86" s="52">
        <v>2146</v>
      </c>
      <c r="F86" s="53">
        <f t="shared" si="8"/>
        <v>4904</v>
      </c>
      <c r="G86" s="54">
        <f t="shared" si="9"/>
        <v>38</v>
      </c>
      <c r="H86" s="55">
        <f t="shared" si="10"/>
        <v>0.43760195758564435</v>
      </c>
      <c r="I86" s="71">
        <f t="shared" si="11"/>
        <v>25</v>
      </c>
      <c r="K86"/>
      <c r="L86"/>
      <c r="M86"/>
    </row>
    <row r="87" spans="1:13" x14ac:dyDescent="0.15">
      <c r="A87" s="1" t="s">
        <v>176</v>
      </c>
      <c r="B87" s="1" t="s">
        <v>338</v>
      </c>
      <c r="C87" s="1" t="s">
        <v>177</v>
      </c>
      <c r="D87" s="29">
        <v>3399</v>
      </c>
      <c r="E87" s="2">
        <v>667</v>
      </c>
      <c r="F87" s="45">
        <f t="shared" si="8"/>
        <v>4066</v>
      </c>
      <c r="G87" s="46">
        <f t="shared" si="9"/>
        <v>48</v>
      </c>
      <c r="H87" s="47">
        <f t="shared" si="10"/>
        <v>0.16404328578455485</v>
      </c>
      <c r="I87" s="67">
        <f t="shared" si="11"/>
        <v>76</v>
      </c>
      <c r="K87"/>
      <c r="L87"/>
      <c r="M87"/>
    </row>
    <row r="88" spans="1:13" x14ac:dyDescent="0.15">
      <c r="A88" s="1" t="s">
        <v>178</v>
      </c>
      <c r="B88" s="1" t="s">
        <v>341</v>
      </c>
      <c r="C88" s="1" t="s">
        <v>179</v>
      </c>
      <c r="D88" s="29">
        <v>1049</v>
      </c>
      <c r="E88" s="2">
        <v>1526</v>
      </c>
      <c r="F88" s="45">
        <f t="shared" si="8"/>
        <v>2575</v>
      </c>
      <c r="G88" s="46">
        <f t="shared" si="9"/>
        <v>61</v>
      </c>
      <c r="H88" s="47">
        <f t="shared" si="10"/>
        <v>0.59262135922330095</v>
      </c>
      <c r="I88" s="67">
        <f t="shared" si="11"/>
        <v>9</v>
      </c>
      <c r="K88"/>
      <c r="L88"/>
      <c r="M88"/>
    </row>
    <row r="89" spans="1:13" x14ac:dyDescent="0.15">
      <c r="A89" s="1" t="s">
        <v>180</v>
      </c>
      <c r="B89" s="1" t="s">
        <v>337</v>
      </c>
      <c r="C89" s="1" t="s">
        <v>181</v>
      </c>
      <c r="D89" s="29">
        <v>8228</v>
      </c>
      <c r="E89" s="2">
        <v>3479</v>
      </c>
      <c r="F89" s="45">
        <f t="shared" si="8"/>
        <v>11707</v>
      </c>
      <c r="G89" s="46">
        <f t="shared" si="9"/>
        <v>4</v>
      </c>
      <c r="H89" s="47">
        <f t="shared" si="10"/>
        <v>0.29717263175877678</v>
      </c>
      <c r="I89" s="67">
        <f t="shared" si="11"/>
        <v>66</v>
      </c>
      <c r="K89"/>
      <c r="L89"/>
      <c r="M89"/>
    </row>
    <row r="90" spans="1:13" x14ac:dyDescent="0.15">
      <c r="A90" s="1" t="s">
        <v>182</v>
      </c>
      <c r="B90" s="1" t="s">
        <v>40</v>
      </c>
      <c r="C90" s="1" t="s">
        <v>183</v>
      </c>
      <c r="D90" s="29">
        <v>3227</v>
      </c>
      <c r="E90" s="2">
        <v>2528</v>
      </c>
      <c r="F90" s="45">
        <f t="shared" si="8"/>
        <v>5755</v>
      </c>
      <c r="G90" s="46">
        <f t="shared" si="9"/>
        <v>31</v>
      </c>
      <c r="H90" s="47">
        <f t="shared" si="10"/>
        <v>0.43927019982623805</v>
      </c>
      <c r="I90" s="67">
        <f t="shared" si="11"/>
        <v>24</v>
      </c>
      <c r="K90"/>
      <c r="L90"/>
      <c r="M90"/>
    </row>
    <row r="91" spans="1:13" x14ac:dyDescent="0.15">
      <c r="A91" s="1" t="s">
        <v>184</v>
      </c>
      <c r="B91" s="1" t="s">
        <v>40</v>
      </c>
      <c r="C91" s="1" t="s">
        <v>185</v>
      </c>
      <c r="D91" s="29">
        <v>4465</v>
      </c>
      <c r="E91" s="2">
        <v>2969</v>
      </c>
      <c r="F91" s="45">
        <f t="shared" si="8"/>
        <v>7434</v>
      </c>
      <c r="G91" s="46">
        <f t="shared" si="9"/>
        <v>22</v>
      </c>
      <c r="H91" s="47">
        <f t="shared" si="10"/>
        <v>0.39938122141511972</v>
      </c>
      <c r="I91" s="67">
        <f t="shared" si="11"/>
        <v>39</v>
      </c>
      <c r="K91"/>
      <c r="L91"/>
      <c r="M91"/>
    </row>
    <row r="92" spans="1:13" x14ac:dyDescent="0.15">
      <c r="A92" s="1" t="s">
        <v>186</v>
      </c>
      <c r="B92" s="1" t="s">
        <v>40</v>
      </c>
      <c r="C92" s="1" t="s">
        <v>187</v>
      </c>
      <c r="D92" s="29">
        <v>4444</v>
      </c>
      <c r="E92" s="2">
        <v>3156</v>
      </c>
      <c r="F92" s="45">
        <f t="shared" si="8"/>
        <v>7600</v>
      </c>
      <c r="G92" s="46">
        <f t="shared" si="9"/>
        <v>21</v>
      </c>
      <c r="H92" s="47">
        <f t="shared" si="10"/>
        <v>0.41526315789473683</v>
      </c>
      <c r="I92" s="67">
        <f t="shared" si="11"/>
        <v>29</v>
      </c>
      <c r="K92"/>
      <c r="L92"/>
      <c r="M92"/>
    </row>
    <row r="93" spans="1:13" x14ac:dyDescent="0.15">
      <c r="A93" s="1" t="s">
        <v>188</v>
      </c>
      <c r="B93" s="1" t="s">
        <v>40</v>
      </c>
      <c r="C93" s="1" t="s">
        <v>189</v>
      </c>
      <c r="D93" s="29">
        <v>2938</v>
      </c>
      <c r="E93" s="2">
        <v>1834</v>
      </c>
      <c r="F93" s="45">
        <f t="shared" si="8"/>
        <v>4772</v>
      </c>
      <c r="G93" s="46">
        <f t="shared" si="9"/>
        <v>40</v>
      </c>
      <c r="H93" s="47">
        <f t="shared" si="10"/>
        <v>0.38432523051131601</v>
      </c>
      <c r="I93" s="67">
        <f t="shared" si="11"/>
        <v>46</v>
      </c>
      <c r="K93"/>
      <c r="L93"/>
      <c r="M93"/>
    </row>
    <row r="94" spans="1:13" x14ac:dyDescent="0.15">
      <c r="A94" s="1" t="s">
        <v>190</v>
      </c>
      <c r="B94" s="1" t="s">
        <v>40</v>
      </c>
      <c r="C94" s="1" t="s">
        <v>191</v>
      </c>
      <c r="D94" s="29">
        <v>2833</v>
      </c>
      <c r="E94" s="2">
        <v>1806</v>
      </c>
      <c r="F94" s="45">
        <f t="shared" si="8"/>
        <v>4639</v>
      </c>
      <c r="G94" s="46">
        <f t="shared" si="9"/>
        <v>41</v>
      </c>
      <c r="H94" s="47">
        <f t="shared" si="10"/>
        <v>0.38930804052597545</v>
      </c>
      <c r="I94" s="67">
        <f t="shared" si="11"/>
        <v>44</v>
      </c>
      <c r="K94"/>
      <c r="L94"/>
      <c r="M94"/>
    </row>
    <row r="95" spans="1:13" x14ac:dyDescent="0.15">
      <c r="A95" s="1" t="s">
        <v>192</v>
      </c>
      <c r="B95" s="1" t="s">
        <v>40</v>
      </c>
      <c r="C95" s="1" t="s">
        <v>193</v>
      </c>
      <c r="D95" s="29">
        <v>5060</v>
      </c>
      <c r="E95" s="2">
        <v>3514</v>
      </c>
      <c r="F95" s="45">
        <f t="shared" si="8"/>
        <v>8574</v>
      </c>
      <c r="G95" s="46">
        <f t="shared" si="9"/>
        <v>15</v>
      </c>
      <c r="H95" s="47">
        <f t="shared" si="10"/>
        <v>0.40984371355260091</v>
      </c>
      <c r="I95" s="67">
        <f t="shared" si="11"/>
        <v>33</v>
      </c>
      <c r="K95"/>
      <c r="L95"/>
      <c r="M95"/>
    </row>
    <row r="96" spans="1:13" x14ac:dyDescent="0.15">
      <c r="A96" s="1" t="s">
        <v>194</v>
      </c>
      <c r="B96" s="1" t="s">
        <v>338</v>
      </c>
      <c r="C96" s="1" t="s">
        <v>195</v>
      </c>
      <c r="D96" s="29">
        <v>583</v>
      </c>
      <c r="E96" s="2">
        <v>198</v>
      </c>
      <c r="F96" s="45">
        <f t="shared" si="8"/>
        <v>781</v>
      </c>
      <c r="G96" s="46">
        <f t="shared" si="9"/>
        <v>78</v>
      </c>
      <c r="H96" s="47">
        <f t="shared" si="10"/>
        <v>0.25352112676056338</v>
      </c>
      <c r="I96" s="67">
        <f t="shared" si="11"/>
        <v>72</v>
      </c>
      <c r="K96"/>
      <c r="L96"/>
      <c r="M96"/>
    </row>
    <row r="97" spans="1:13" ht="14.25" thickBot="1" x14ac:dyDescent="0.2">
      <c r="A97" s="1" t="s">
        <v>196</v>
      </c>
      <c r="B97" s="1" t="s">
        <v>40</v>
      </c>
      <c r="C97" s="1" t="s">
        <v>197</v>
      </c>
      <c r="D97" s="34">
        <v>4225</v>
      </c>
      <c r="E97" s="35">
        <v>2765</v>
      </c>
      <c r="F97" s="72">
        <f t="shared" si="8"/>
        <v>6990</v>
      </c>
      <c r="G97" s="73">
        <f t="shared" si="9"/>
        <v>25</v>
      </c>
      <c r="H97" s="74">
        <f t="shared" si="10"/>
        <v>0.39556509298998571</v>
      </c>
      <c r="I97" s="75">
        <f t="shared" si="11"/>
        <v>42</v>
      </c>
      <c r="K97"/>
      <c r="L97"/>
      <c r="M97"/>
    </row>
    <row r="98" spans="1:13" ht="14.25" thickBot="1" x14ac:dyDescent="0.2">
      <c r="A98" s="26"/>
      <c r="B98" s="26"/>
      <c r="C98" s="26"/>
    </row>
    <row r="99" spans="1:13" ht="14.25" thickBot="1" x14ac:dyDescent="0.2">
      <c r="C99" s="263" t="s">
        <v>507</v>
      </c>
      <c r="D99" s="264">
        <f>SUM(D12:D97)</f>
        <v>270109</v>
      </c>
      <c r="E99" s="264">
        <f t="shared" ref="E99:F99" si="12">SUM(E12:E97)</f>
        <v>161098</v>
      </c>
      <c r="F99" s="265">
        <f t="shared" si="12"/>
        <v>431207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57E9F0C0-37BF-42F6-9548-1AD987763025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175</v>
      </c>
      <c r="E6" s="57">
        <f>INDEX(E12:E97,MATCH(C6,C12:C97,0),0)</f>
        <v>123</v>
      </c>
      <c r="F6" s="57">
        <f>SUM(D6:E6)</f>
        <v>298</v>
      </c>
      <c r="G6" s="58">
        <f>_xlfn.RANK.EQ(F6,$F$12:$F$97,0)</f>
        <v>66</v>
      </c>
      <c r="H6" s="59">
        <f>E6/F6</f>
        <v>0.41275167785234901</v>
      </c>
      <c r="I6" s="60">
        <f>_xlfn.RANK.EQ(H6,$H$12:$H$97,0)</f>
        <v>21</v>
      </c>
    </row>
    <row r="7" spans="1:13" x14ac:dyDescent="0.15">
      <c r="C7" s="28" t="s">
        <v>21</v>
      </c>
      <c r="D7" s="94">
        <f>ROUND(SUMIF($B$12:$B$97,"G",D12:D97)/(COUNTIFS(B12:B97,"G",D12:D97,"&lt;&gt;")),1)</f>
        <v>578.9</v>
      </c>
      <c r="E7" s="95">
        <f>ROUND(SUMIF($B$12:$B$97,"G",E12:E97)/(COUNTIFS(B12:B97,"G",D12:D97,"&lt;&gt;")),1)</f>
        <v>180.8</v>
      </c>
      <c r="F7" s="95">
        <f>ROUND(SUM(D7:E7),1)</f>
        <v>759.7</v>
      </c>
      <c r="G7" s="30"/>
      <c r="H7" s="31">
        <f>E7/F7</f>
        <v>0.23798867974200341</v>
      </c>
      <c r="I7" s="32"/>
    </row>
    <row r="8" spans="1:13" ht="14.25" thickBot="1" x14ac:dyDescent="0.2">
      <c r="C8" s="33" t="s">
        <v>22</v>
      </c>
      <c r="D8" s="97">
        <f>ROUND(AVERAGE(D12:D97),1)</f>
        <v>807.7</v>
      </c>
      <c r="E8" s="98">
        <f>ROUND(AVERAGE(E12:E97),1)</f>
        <v>306</v>
      </c>
      <c r="F8" s="98">
        <f>ROUND(SUM(D8:E8),1)</f>
        <v>1113.7</v>
      </c>
      <c r="G8" s="36"/>
      <c r="H8" s="37">
        <f>E8/F8</f>
        <v>0.27475980964353058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2019年度（基準日：５月１日）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61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2722</v>
      </c>
      <c r="E12" s="2">
        <v>1184</v>
      </c>
      <c r="F12" s="45">
        <f t="shared" ref="F12:F45" si="0">SUM(D12:E12)</f>
        <v>3906</v>
      </c>
      <c r="G12" s="62">
        <f t="shared" ref="G12:G45" si="1">_xlfn.RANK.EQ(F12,$F$12:$F$98,0)</f>
        <v>8</v>
      </c>
      <c r="H12" s="47">
        <f t="shared" ref="H12:H45" si="2">E12/F12</f>
        <v>0.30312339989759346</v>
      </c>
      <c r="I12" s="2">
        <f t="shared" ref="I12:I45" si="3">_xlfn.RANK.EQ(H12,$H$12:$H$98,0)</f>
        <v>33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94</v>
      </c>
      <c r="E13" s="2">
        <v>95</v>
      </c>
      <c r="F13" s="45">
        <f t="shared" si="0"/>
        <v>189</v>
      </c>
      <c r="G13" s="62">
        <f t="shared" si="1"/>
        <v>72</v>
      </c>
      <c r="H13" s="47">
        <f t="shared" si="2"/>
        <v>0.50264550264550267</v>
      </c>
      <c r="I13" s="2">
        <f t="shared" si="3"/>
        <v>15</v>
      </c>
    </row>
    <row r="14" spans="1:13" x14ac:dyDescent="0.15">
      <c r="A14" s="1" t="s">
        <v>29</v>
      </c>
      <c r="B14" s="8" t="s">
        <v>338</v>
      </c>
      <c r="C14" s="1" t="s">
        <v>30</v>
      </c>
      <c r="D14" s="2">
        <v>458</v>
      </c>
      <c r="E14" s="2">
        <v>62</v>
      </c>
      <c r="F14" s="45">
        <f t="shared" si="0"/>
        <v>520</v>
      </c>
      <c r="G14" s="62">
        <f t="shared" si="1"/>
        <v>50</v>
      </c>
      <c r="H14" s="47">
        <f t="shared" si="2"/>
        <v>0.11923076923076924</v>
      </c>
      <c r="I14" s="2">
        <f t="shared" si="3"/>
        <v>81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12</v>
      </c>
      <c r="E15" s="2">
        <v>6</v>
      </c>
      <c r="F15" s="45">
        <f t="shared" si="0"/>
        <v>18</v>
      </c>
      <c r="G15" s="62">
        <f t="shared" si="1"/>
        <v>85</v>
      </c>
      <c r="H15" s="47">
        <f t="shared" si="2"/>
        <v>0.33333333333333331</v>
      </c>
      <c r="I15" s="2">
        <f t="shared" si="3"/>
        <v>31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52</v>
      </c>
      <c r="E16" s="2">
        <v>53</v>
      </c>
      <c r="F16" s="45">
        <f t="shared" si="0"/>
        <v>105</v>
      </c>
      <c r="G16" s="62">
        <f t="shared" si="1"/>
        <v>76</v>
      </c>
      <c r="H16" s="47">
        <f t="shared" si="2"/>
        <v>0.50476190476190474</v>
      </c>
      <c r="I16" s="2">
        <f t="shared" si="3"/>
        <v>14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212</v>
      </c>
      <c r="E17" s="2">
        <v>40</v>
      </c>
      <c r="F17" s="45">
        <f t="shared" si="0"/>
        <v>252</v>
      </c>
      <c r="G17" s="62">
        <f t="shared" si="1"/>
        <v>69</v>
      </c>
      <c r="H17" s="47">
        <f t="shared" si="2"/>
        <v>0.15873015873015872</v>
      </c>
      <c r="I17" s="2">
        <f t="shared" si="3"/>
        <v>78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14</v>
      </c>
      <c r="E18" s="2">
        <v>31</v>
      </c>
      <c r="F18" s="45">
        <f t="shared" si="0"/>
        <v>45</v>
      </c>
      <c r="G18" s="62">
        <f t="shared" si="1"/>
        <v>81</v>
      </c>
      <c r="H18" s="47">
        <f t="shared" si="2"/>
        <v>0.68888888888888888</v>
      </c>
      <c r="I18" s="2">
        <f t="shared" si="3"/>
        <v>5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340</v>
      </c>
      <c r="E19" s="2">
        <v>142</v>
      </c>
      <c r="F19" s="45">
        <f t="shared" si="0"/>
        <v>482</v>
      </c>
      <c r="G19" s="62">
        <f t="shared" si="1"/>
        <v>54</v>
      </c>
      <c r="H19" s="47">
        <f t="shared" si="2"/>
        <v>0.29460580912863071</v>
      </c>
      <c r="I19" s="2">
        <f t="shared" si="3"/>
        <v>37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437</v>
      </c>
      <c r="E20" s="2">
        <v>140</v>
      </c>
      <c r="F20" s="45">
        <f t="shared" si="0"/>
        <v>577</v>
      </c>
      <c r="G20" s="62">
        <f t="shared" si="1"/>
        <v>46</v>
      </c>
      <c r="H20" s="47">
        <f t="shared" si="2"/>
        <v>0.24263431542461006</v>
      </c>
      <c r="I20" s="2">
        <f t="shared" si="3"/>
        <v>56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3080</v>
      </c>
      <c r="E21" s="2">
        <v>1064</v>
      </c>
      <c r="F21" s="45">
        <f t="shared" si="0"/>
        <v>4144</v>
      </c>
      <c r="G21" s="62">
        <f t="shared" si="1"/>
        <v>4</v>
      </c>
      <c r="H21" s="47">
        <f t="shared" si="2"/>
        <v>0.25675675675675674</v>
      </c>
      <c r="I21" s="2">
        <f t="shared" si="3"/>
        <v>46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29</v>
      </c>
      <c r="E22" s="2">
        <v>26</v>
      </c>
      <c r="F22" s="45">
        <f t="shared" si="0"/>
        <v>55</v>
      </c>
      <c r="G22" s="62">
        <f t="shared" si="1"/>
        <v>79</v>
      </c>
      <c r="H22" s="47">
        <f t="shared" si="2"/>
        <v>0.47272727272727272</v>
      </c>
      <c r="I22" s="2">
        <f t="shared" si="3"/>
        <v>19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379</v>
      </c>
      <c r="E23" s="2">
        <v>70</v>
      </c>
      <c r="F23" s="45">
        <f t="shared" si="0"/>
        <v>449</v>
      </c>
      <c r="G23" s="62">
        <f t="shared" si="1"/>
        <v>58</v>
      </c>
      <c r="H23" s="47">
        <f t="shared" si="2"/>
        <v>0.15590200445434299</v>
      </c>
      <c r="I23" s="2">
        <f t="shared" si="3"/>
        <v>79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748</v>
      </c>
      <c r="E24" s="2">
        <v>225</v>
      </c>
      <c r="F24" s="45">
        <f t="shared" si="0"/>
        <v>973</v>
      </c>
      <c r="G24" s="62">
        <f t="shared" si="1"/>
        <v>29</v>
      </c>
      <c r="H24" s="47">
        <f t="shared" si="2"/>
        <v>0.23124357656731759</v>
      </c>
      <c r="I24" s="2">
        <f t="shared" si="3"/>
        <v>63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138</v>
      </c>
      <c r="E25" s="2">
        <v>71</v>
      </c>
      <c r="F25" s="45">
        <f t="shared" si="0"/>
        <v>209</v>
      </c>
      <c r="G25" s="62">
        <f t="shared" si="1"/>
        <v>71</v>
      </c>
      <c r="H25" s="47">
        <f t="shared" si="2"/>
        <v>0.33971291866028708</v>
      </c>
      <c r="I25" s="2">
        <f t="shared" si="3"/>
        <v>29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837</v>
      </c>
      <c r="E26" s="2">
        <v>204</v>
      </c>
      <c r="F26" s="45">
        <f t="shared" si="0"/>
        <v>1041</v>
      </c>
      <c r="G26" s="62">
        <f t="shared" si="1"/>
        <v>27</v>
      </c>
      <c r="H26" s="47">
        <f t="shared" si="2"/>
        <v>0.19596541786743515</v>
      </c>
      <c r="I26" s="2">
        <f t="shared" si="3"/>
        <v>72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2650</v>
      </c>
      <c r="E27" s="2">
        <v>1347</v>
      </c>
      <c r="F27" s="45">
        <f t="shared" si="0"/>
        <v>3997</v>
      </c>
      <c r="G27" s="62">
        <f t="shared" si="1"/>
        <v>6</v>
      </c>
      <c r="H27" s="47">
        <f t="shared" si="2"/>
        <v>0.33700275206404806</v>
      </c>
      <c r="I27" s="2">
        <f t="shared" si="3"/>
        <v>30</v>
      </c>
    </row>
    <row r="28" spans="1:9" x14ac:dyDescent="0.15">
      <c r="A28" s="1" t="s">
        <v>58</v>
      </c>
      <c r="B28" s="8" t="s">
        <v>339</v>
      </c>
      <c r="C28" s="1" t="s">
        <v>59</v>
      </c>
      <c r="D28" s="2">
        <v>14</v>
      </c>
      <c r="E28" s="2">
        <v>16</v>
      </c>
      <c r="F28" s="45">
        <f t="shared" si="0"/>
        <v>30</v>
      </c>
      <c r="G28" s="62">
        <f t="shared" si="1"/>
        <v>83</v>
      </c>
      <c r="H28" s="47">
        <f t="shared" si="2"/>
        <v>0.53333333333333333</v>
      </c>
      <c r="I28" s="2">
        <f t="shared" si="3"/>
        <v>13</v>
      </c>
    </row>
    <row r="29" spans="1:9" x14ac:dyDescent="0.15">
      <c r="A29" s="1" t="s">
        <v>60</v>
      </c>
      <c r="B29" s="8" t="s">
        <v>343</v>
      </c>
      <c r="C29" s="1" t="s">
        <v>61</v>
      </c>
      <c r="D29" s="2">
        <v>552</v>
      </c>
      <c r="E29" s="2">
        <v>178</v>
      </c>
      <c r="F29" s="45">
        <f t="shared" si="0"/>
        <v>730</v>
      </c>
      <c r="G29" s="62">
        <f t="shared" si="1"/>
        <v>43</v>
      </c>
      <c r="H29" s="47">
        <f t="shared" si="2"/>
        <v>0.24383561643835616</v>
      </c>
      <c r="I29" s="2">
        <f t="shared" si="3"/>
        <v>53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664</v>
      </c>
      <c r="E30" s="2">
        <v>185</v>
      </c>
      <c r="F30" s="45">
        <f t="shared" si="0"/>
        <v>849</v>
      </c>
      <c r="G30" s="62">
        <f t="shared" si="1"/>
        <v>36</v>
      </c>
      <c r="H30" s="47">
        <f t="shared" si="2"/>
        <v>0.21790341578327443</v>
      </c>
      <c r="I30" s="2">
        <f t="shared" si="3"/>
        <v>67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1000</v>
      </c>
      <c r="E31" s="2">
        <v>304</v>
      </c>
      <c r="F31" s="45">
        <f t="shared" si="0"/>
        <v>1304</v>
      </c>
      <c r="G31" s="62">
        <f t="shared" si="1"/>
        <v>18</v>
      </c>
      <c r="H31" s="47">
        <f t="shared" si="2"/>
        <v>0.23312883435582821</v>
      </c>
      <c r="I31" s="2">
        <f t="shared" si="3"/>
        <v>61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1449</v>
      </c>
      <c r="E32" s="2">
        <v>678</v>
      </c>
      <c r="F32" s="45">
        <f t="shared" si="0"/>
        <v>2127</v>
      </c>
      <c r="G32" s="62">
        <f t="shared" si="1"/>
        <v>12</v>
      </c>
      <c r="H32" s="47">
        <f t="shared" si="2"/>
        <v>0.31875881523272215</v>
      </c>
      <c r="I32" s="2">
        <f t="shared" si="3"/>
        <v>32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5329</v>
      </c>
      <c r="E33" s="2">
        <v>1827</v>
      </c>
      <c r="F33" s="45">
        <f t="shared" si="0"/>
        <v>7156</v>
      </c>
      <c r="G33" s="62">
        <f t="shared" si="1"/>
        <v>1</v>
      </c>
      <c r="H33" s="47">
        <f t="shared" si="2"/>
        <v>0.25531022917831192</v>
      </c>
      <c r="I33" s="2">
        <f t="shared" si="3"/>
        <v>48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117</v>
      </c>
      <c r="E34" s="2">
        <v>149</v>
      </c>
      <c r="F34" s="45">
        <f t="shared" si="0"/>
        <v>266</v>
      </c>
      <c r="G34" s="62">
        <f t="shared" si="1"/>
        <v>68</v>
      </c>
      <c r="H34" s="47">
        <f t="shared" si="2"/>
        <v>0.56015037593984962</v>
      </c>
      <c r="I34" s="2">
        <f t="shared" si="3"/>
        <v>10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105</v>
      </c>
      <c r="E35" s="2">
        <v>219</v>
      </c>
      <c r="F35" s="45">
        <f t="shared" si="0"/>
        <v>324</v>
      </c>
      <c r="G35" s="62">
        <f t="shared" si="1"/>
        <v>64</v>
      </c>
      <c r="H35" s="47">
        <f t="shared" si="2"/>
        <v>0.67592592592592593</v>
      </c>
      <c r="I35" s="2">
        <f t="shared" si="3"/>
        <v>6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334</v>
      </c>
      <c r="E36" s="2">
        <v>660</v>
      </c>
      <c r="F36" s="45">
        <f t="shared" si="0"/>
        <v>994</v>
      </c>
      <c r="G36" s="62">
        <f t="shared" si="1"/>
        <v>28</v>
      </c>
      <c r="H36" s="47">
        <f t="shared" si="2"/>
        <v>0.66398390342052316</v>
      </c>
      <c r="I36" s="2">
        <f t="shared" si="3"/>
        <v>7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3164</v>
      </c>
      <c r="E37" s="2">
        <v>762</v>
      </c>
      <c r="F37" s="45">
        <f t="shared" si="0"/>
        <v>3926</v>
      </c>
      <c r="G37" s="62">
        <f t="shared" si="1"/>
        <v>7</v>
      </c>
      <c r="H37" s="47">
        <f t="shared" si="2"/>
        <v>0.19409067753438614</v>
      </c>
      <c r="I37" s="2">
        <f t="shared" si="3"/>
        <v>73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1</v>
      </c>
      <c r="E38" s="2">
        <v>491</v>
      </c>
      <c r="F38" s="45">
        <f t="shared" si="0"/>
        <v>492</v>
      </c>
      <c r="G38" s="62">
        <f t="shared" si="1"/>
        <v>53</v>
      </c>
      <c r="H38" s="47">
        <f t="shared" si="2"/>
        <v>0.99796747967479671</v>
      </c>
      <c r="I38" s="2">
        <f t="shared" si="3"/>
        <v>2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196</v>
      </c>
      <c r="E39" s="2">
        <v>268</v>
      </c>
      <c r="F39" s="45">
        <f t="shared" si="0"/>
        <v>464</v>
      </c>
      <c r="G39" s="62">
        <f t="shared" si="1"/>
        <v>57</v>
      </c>
      <c r="H39" s="47">
        <f t="shared" si="2"/>
        <v>0.57758620689655171</v>
      </c>
      <c r="I39" s="2">
        <f t="shared" si="3"/>
        <v>9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883</v>
      </c>
      <c r="E40" s="2">
        <v>375</v>
      </c>
      <c r="F40" s="45">
        <f t="shared" si="0"/>
        <v>1258</v>
      </c>
      <c r="G40" s="62">
        <f t="shared" si="1"/>
        <v>20</v>
      </c>
      <c r="H40" s="47">
        <f t="shared" si="2"/>
        <v>0.29809220985691576</v>
      </c>
      <c r="I40" s="2">
        <f t="shared" si="3"/>
        <v>35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1042</v>
      </c>
      <c r="E41" s="2">
        <v>121</v>
      </c>
      <c r="F41" s="45">
        <f t="shared" si="0"/>
        <v>1163</v>
      </c>
      <c r="G41" s="62">
        <f t="shared" si="1"/>
        <v>24</v>
      </c>
      <c r="H41" s="47">
        <f t="shared" si="2"/>
        <v>0.10404127257093723</v>
      </c>
      <c r="I41" s="2">
        <f t="shared" si="3"/>
        <v>83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558</v>
      </c>
      <c r="E42" s="2">
        <v>378</v>
      </c>
      <c r="F42" s="45">
        <f t="shared" si="0"/>
        <v>936</v>
      </c>
      <c r="G42" s="62">
        <f t="shared" si="1"/>
        <v>34</v>
      </c>
      <c r="H42" s="47">
        <f t="shared" si="2"/>
        <v>0.40384615384615385</v>
      </c>
      <c r="I42" s="2">
        <f t="shared" si="3"/>
        <v>23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151</v>
      </c>
      <c r="E43" s="2">
        <v>79</v>
      </c>
      <c r="F43" s="45">
        <f t="shared" si="0"/>
        <v>230</v>
      </c>
      <c r="G43" s="62">
        <f t="shared" si="1"/>
        <v>70</v>
      </c>
      <c r="H43" s="47">
        <f t="shared" si="2"/>
        <v>0.34347826086956523</v>
      </c>
      <c r="I43" s="2">
        <f t="shared" si="3"/>
        <v>28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344</v>
      </c>
      <c r="E44" s="2">
        <v>194</v>
      </c>
      <c r="F44" s="45">
        <f t="shared" si="0"/>
        <v>538</v>
      </c>
      <c r="G44" s="62">
        <f t="shared" si="1"/>
        <v>48</v>
      </c>
      <c r="H44" s="47">
        <f t="shared" si="2"/>
        <v>0.36059479553903345</v>
      </c>
      <c r="I44" s="2">
        <f t="shared" si="3"/>
        <v>25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1300</v>
      </c>
      <c r="E45" s="2">
        <v>517</v>
      </c>
      <c r="F45" s="45">
        <f t="shared" si="0"/>
        <v>1817</v>
      </c>
      <c r="G45" s="62">
        <f t="shared" si="1"/>
        <v>13</v>
      </c>
      <c r="H45" s="47">
        <f t="shared" si="2"/>
        <v>0.2845349477160154</v>
      </c>
      <c r="I45" s="2">
        <f t="shared" si="3"/>
        <v>39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10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927</v>
      </c>
      <c r="E47" s="2">
        <v>296</v>
      </c>
      <c r="F47" s="45">
        <f t="shared" ref="F47:F78" si="4">SUM(D47:E47)</f>
        <v>1223</v>
      </c>
      <c r="G47" s="62">
        <f t="shared" ref="G47:G78" si="5">_xlfn.RANK.EQ(F47,$F$12:$F$98,0)</f>
        <v>22</v>
      </c>
      <c r="H47" s="47">
        <f t="shared" ref="H47:H78" si="6">E47/F47</f>
        <v>0.24202780049059688</v>
      </c>
      <c r="I47" s="2">
        <f t="shared" ref="I47:I78" si="7">_xlfn.RANK.EQ(H47,$H$12:$H$98,0)</f>
        <v>57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862</v>
      </c>
      <c r="E48" s="2">
        <v>83</v>
      </c>
      <c r="F48" s="45">
        <f t="shared" si="4"/>
        <v>945</v>
      </c>
      <c r="G48" s="62">
        <f t="shared" si="5"/>
        <v>32</v>
      </c>
      <c r="H48" s="47">
        <f t="shared" si="6"/>
        <v>8.7830687830687829E-2</v>
      </c>
      <c r="I48" s="2">
        <f t="shared" si="7"/>
        <v>84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224</v>
      </c>
      <c r="E49" s="2">
        <v>152</v>
      </c>
      <c r="F49" s="45">
        <f t="shared" si="4"/>
        <v>376</v>
      </c>
      <c r="G49" s="62">
        <f t="shared" si="5"/>
        <v>63</v>
      </c>
      <c r="H49" s="47">
        <f t="shared" si="6"/>
        <v>0.40425531914893614</v>
      </c>
      <c r="I49" s="2">
        <f t="shared" si="7"/>
        <v>22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616</v>
      </c>
      <c r="E50" s="2">
        <v>212</v>
      </c>
      <c r="F50" s="45">
        <f t="shared" si="4"/>
        <v>828</v>
      </c>
      <c r="G50" s="62">
        <f t="shared" si="5"/>
        <v>37</v>
      </c>
      <c r="H50" s="47">
        <f t="shared" si="6"/>
        <v>0.2560386473429952</v>
      </c>
      <c r="I50" s="2">
        <f t="shared" si="7"/>
        <v>47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942</v>
      </c>
      <c r="E51" s="2">
        <v>304</v>
      </c>
      <c r="F51" s="45">
        <f t="shared" si="4"/>
        <v>1246</v>
      </c>
      <c r="G51" s="62">
        <f t="shared" si="5"/>
        <v>21</v>
      </c>
      <c r="H51" s="47">
        <f t="shared" si="6"/>
        <v>0.24398073836276082</v>
      </c>
      <c r="I51" s="2">
        <f t="shared" si="7"/>
        <v>52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693</v>
      </c>
      <c r="E52" s="2">
        <v>161</v>
      </c>
      <c r="F52" s="45">
        <f t="shared" si="4"/>
        <v>854</v>
      </c>
      <c r="G52" s="62">
        <f t="shared" si="5"/>
        <v>35</v>
      </c>
      <c r="H52" s="47">
        <f t="shared" si="6"/>
        <v>0.18852459016393441</v>
      </c>
      <c r="I52" s="2">
        <f t="shared" si="7"/>
        <v>75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543</v>
      </c>
      <c r="E53" s="2">
        <v>116</v>
      </c>
      <c r="F53" s="45">
        <f t="shared" si="4"/>
        <v>659</v>
      </c>
      <c r="G53" s="62">
        <f t="shared" si="5"/>
        <v>45</v>
      </c>
      <c r="H53" s="47">
        <f t="shared" si="6"/>
        <v>0.17602427921092564</v>
      </c>
      <c r="I53" s="2">
        <f t="shared" si="7"/>
        <v>77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392</v>
      </c>
      <c r="E54" s="2">
        <v>116</v>
      </c>
      <c r="F54" s="45">
        <f t="shared" si="4"/>
        <v>508</v>
      </c>
      <c r="G54" s="62">
        <f t="shared" si="5"/>
        <v>51</v>
      </c>
      <c r="H54" s="47">
        <f t="shared" si="6"/>
        <v>0.2283464566929134</v>
      </c>
      <c r="I54" s="2">
        <f t="shared" si="7"/>
        <v>65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1138</v>
      </c>
      <c r="E55" s="2">
        <v>302</v>
      </c>
      <c r="F55" s="45">
        <f t="shared" si="4"/>
        <v>1440</v>
      </c>
      <c r="G55" s="62">
        <f t="shared" si="5"/>
        <v>16</v>
      </c>
      <c r="H55" s="47">
        <f t="shared" si="6"/>
        <v>0.20972222222222223</v>
      </c>
      <c r="I55" s="2">
        <f t="shared" si="7"/>
        <v>69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818</v>
      </c>
      <c r="E56" s="2">
        <v>283</v>
      </c>
      <c r="F56" s="45">
        <f t="shared" si="4"/>
        <v>1101</v>
      </c>
      <c r="G56" s="62">
        <f t="shared" si="5"/>
        <v>25</v>
      </c>
      <c r="H56" s="47">
        <f t="shared" si="6"/>
        <v>0.25703905540417804</v>
      </c>
      <c r="I56" s="2">
        <f t="shared" si="7"/>
        <v>45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1081</v>
      </c>
      <c r="E57" s="2">
        <v>242</v>
      </c>
      <c r="F57" s="45">
        <f t="shared" si="4"/>
        <v>1323</v>
      </c>
      <c r="G57" s="62">
        <f t="shared" si="5"/>
        <v>17</v>
      </c>
      <c r="H57" s="47">
        <f t="shared" si="6"/>
        <v>0.18291761148904007</v>
      </c>
      <c r="I57" s="2">
        <f t="shared" si="7"/>
        <v>76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11</v>
      </c>
      <c r="E58" s="2">
        <v>37</v>
      </c>
      <c r="F58" s="45">
        <f t="shared" si="4"/>
        <v>48</v>
      </c>
      <c r="G58" s="62">
        <f t="shared" si="5"/>
        <v>80</v>
      </c>
      <c r="H58" s="47">
        <f t="shared" si="6"/>
        <v>0.77083333333333337</v>
      </c>
      <c r="I58" s="2">
        <f t="shared" si="7"/>
        <v>3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2673</v>
      </c>
      <c r="E59" s="2">
        <v>1066</v>
      </c>
      <c r="F59" s="45">
        <f t="shared" si="4"/>
        <v>3739</v>
      </c>
      <c r="G59" s="62">
        <f t="shared" si="5"/>
        <v>9</v>
      </c>
      <c r="H59" s="47">
        <f t="shared" si="6"/>
        <v>0.28510296870821072</v>
      </c>
      <c r="I59" s="2">
        <f t="shared" si="7"/>
        <v>38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1304</v>
      </c>
      <c r="E60" s="2">
        <v>197</v>
      </c>
      <c r="F60" s="45">
        <f t="shared" si="4"/>
        <v>1501</v>
      </c>
      <c r="G60" s="62">
        <f t="shared" si="5"/>
        <v>15</v>
      </c>
      <c r="H60" s="47">
        <f t="shared" si="6"/>
        <v>0.13124583610926049</v>
      </c>
      <c r="I60" s="2">
        <f t="shared" si="7"/>
        <v>80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69</v>
      </c>
      <c r="E61" s="2">
        <v>109</v>
      </c>
      <c r="F61" s="45">
        <f t="shared" si="4"/>
        <v>178</v>
      </c>
      <c r="G61" s="62">
        <f t="shared" si="5"/>
        <v>73</v>
      </c>
      <c r="H61" s="47">
        <f t="shared" si="6"/>
        <v>0.61235955056179781</v>
      </c>
      <c r="I61" s="2">
        <f t="shared" si="7"/>
        <v>8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732</v>
      </c>
      <c r="E62" s="2">
        <v>68</v>
      </c>
      <c r="F62" s="45">
        <f t="shared" si="4"/>
        <v>800</v>
      </c>
      <c r="G62" s="62">
        <f t="shared" si="5"/>
        <v>40</v>
      </c>
      <c r="H62" s="47">
        <f t="shared" si="6"/>
        <v>8.5000000000000006E-2</v>
      </c>
      <c r="I62" s="2">
        <f t="shared" si="7"/>
        <v>85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619</v>
      </c>
      <c r="E63" s="2">
        <v>153</v>
      </c>
      <c r="F63" s="45">
        <f t="shared" si="4"/>
        <v>772</v>
      </c>
      <c r="G63" s="62">
        <f t="shared" si="5"/>
        <v>41</v>
      </c>
      <c r="H63" s="47">
        <f t="shared" si="6"/>
        <v>0.19818652849740934</v>
      </c>
      <c r="I63" s="2">
        <f t="shared" si="7"/>
        <v>71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104</v>
      </c>
      <c r="E64" s="2">
        <v>65</v>
      </c>
      <c r="F64" s="45">
        <f t="shared" si="4"/>
        <v>169</v>
      </c>
      <c r="G64" s="62">
        <f t="shared" si="5"/>
        <v>74</v>
      </c>
      <c r="H64" s="47">
        <f t="shared" si="6"/>
        <v>0.38461538461538464</v>
      </c>
      <c r="I64" s="2">
        <f t="shared" si="7"/>
        <v>24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9</v>
      </c>
      <c r="E65" s="2">
        <v>23</v>
      </c>
      <c r="F65" s="45">
        <f t="shared" si="4"/>
        <v>32</v>
      </c>
      <c r="G65" s="62">
        <f t="shared" si="5"/>
        <v>82</v>
      </c>
      <c r="H65" s="47">
        <f t="shared" si="6"/>
        <v>0.71875</v>
      </c>
      <c r="I65" s="2">
        <f t="shared" si="7"/>
        <v>4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3789</v>
      </c>
      <c r="E66" s="2">
        <v>1283</v>
      </c>
      <c r="F66" s="45">
        <f t="shared" si="4"/>
        <v>5072</v>
      </c>
      <c r="G66" s="62">
        <f t="shared" si="5"/>
        <v>2</v>
      </c>
      <c r="H66" s="47">
        <f t="shared" si="6"/>
        <v>0.25295741324921134</v>
      </c>
      <c r="I66" s="2">
        <f t="shared" si="7"/>
        <v>49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61</v>
      </c>
      <c r="E67" s="2">
        <v>59</v>
      </c>
      <c r="F67" s="45">
        <f t="shared" si="4"/>
        <v>120</v>
      </c>
      <c r="G67" s="62">
        <f t="shared" si="5"/>
        <v>75</v>
      </c>
      <c r="H67" s="47">
        <f t="shared" si="6"/>
        <v>0.49166666666666664</v>
      </c>
      <c r="I67" s="2">
        <f t="shared" si="7"/>
        <v>17</v>
      </c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791</v>
      </c>
      <c r="E68" s="2">
        <v>282</v>
      </c>
      <c r="F68" s="45">
        <f t="shared" si="4"/>
        <v>1073</v>
      </c>
      <c r="G68" s="62">
        <f t="shared" si="5"/>
        <v>26</v>
      </c>
      <c r="H68" s="47">
        <f t="shared" si="6"/>
        <v>0.26281453867660765</v>
      </c>
      <c r="I68" s="2">
        <f t="shared" si="7"/>
        <v>44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3318</v>
      </c>
      <c r="E69" s="2">
        <v>1202</v>
      </c>
      <c r="F69" s="45">
        <f t="shared" si="4"/>
        <v>4520</v>
      </c>
      <c r="G69" s="62">
        <f t="shared" si="5"/>
        <v>3</v>
      </c>
      <c r="H69" s="47">
        <f t="shared" si="6"/>
        <v>0.26592920353982302</v>
      </c>
      <c r="I69" s="2">
        <f t="shared" si="7"/>
        <v>42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138</v>
      </c>
      <c r="E70" s="2">
        <v>131</v>
      </c>
      <c r="F70" s="45">
        <f t="shared" si="4"/>
        <v>269</v>
      </c>
      <c r="G70" s="62">
        <f t="shared" si="5"/>
        <v>67</v>
      </c>
      <c r="H70" s="47">
        <f t="shared" si="6"/>
        <v>0.48698884758364314</v>
      </c>
      <c r="I70" s="2">
        <f t="shared" si="7"/>
        <v>18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1759</v>
      </c>
      <c r="E71" s="2">
        <v>951</v>
      </c>
      <c r="F71" s="45">
        <f t="shared" si="4"/>
        <v>2710</v>
      </c>
      <c r="G71" s="62">
        <f t="shared" si="5"/>
        <v>10</v>
      </c>
      <c r="H71" s="47">
        <f t="shared" si="6"/>
        <v>0.35092250922509227</v>
      </c>
      <c r="I71" s="2">
        <f t="shared" si="7"/>
        <v>26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186</v>
      </c>
      <c r="E72" s="2">
        <v>231</v>
      </c>
      <c r="F72" s="45">
        <f t="shared" si="4"/>
        <v>417</v>
      </c>
      <c r="G72" s="62">
        <f t="shared" si="5"/>
        <v>60</v>
      </c>
      <c r="H72" s="47">
        <f t="shared" si="6"/>
        <v>0.5539568345323741</v>
      </c>
      <c r="I72" s="2">
        <f t="shared" si="7"/>
        <v>11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37</v>
      </c>
      <c r="E73" s="2">
        <v>45</v>
      </c>
      <c r="F73" s="45">
        <f t="shared" si="4"/>
        <v>82</v>
      </c>
      <c r="G73" s="62">
        <f t="shared" si="5"/>
        <v>78</v>
      </c>
      <c r="H73" s="47">
        <f t="shared" si="6"/>
        <v>0.54878048780487809</v>
      </c>
      <c r="I73" s="2">
        <f t="shared" si="7"/>
        <v>12</v>
      </c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379</v>
      </c>
      <c r="F74" s="45">
        <f t="shared" si="4"/>
        <v>379</v>
      </c>
      <c r="G74" s="62">
        <f t="shared" si="5"/>
        <v>62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557</v>
      </c>
      <c r="E75" s="2">
        <v>176</v>
      </c>
      <c r="F75" s="45">
        <f t="shared" si="4"/>
        <v>733</v>
      </c>
      <c r="G75" s="62">
        <f t="shared" si="5"/>
        <v>42</v>
      </c>
      <c r="H75" s="47">
        <f t="shared" si="6"/>
        <v>0.24010914051841747</v>
      </c>
      <c r="I75" s="2">
        <f t="shared" si="7"/>
        <v>59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312</v>
      </c>
      <c r="E76" s="2">
        <v>94</v>
      </c>
      <c r="F76" s="45">
        <f t="shared" si="4"/>
        <v>406</v>
      </c>
      <c r="G76" s="62">
        <f t="shared" si="5"/>
        <v>61</v>
      </c>
      <c r="H76" s="47">
        <f t="shared" si="6"/>
        <v>0.23152709359605911</v>
      </c>
      <c r="I76" s="2">
        <f t="shared" si="7"/>
        <v>62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517</v>
      </c>
      <c r="E77" s="2">
        <v>144</v>
      </c>
      <c r="F77" s="45">
        <f t="shared" si="4"/>
        <v>661</v>
      </c>
      <c r="G77" s="62">
        <f t="shared" si="5"/>
        <v>44</v>
      </c>
      <c r="H77" s="47">
        <f t="shared" si="6"/>
        <v>0.21785173978819969</v>
      </c>
      <c r="I77" s="2">
        <f t="shared" si="7"/>
        <v>68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358</v>
      </c>
      <c r="E78" s="2">
        <v>142</v>
      </c>
      <c r="F78" s="45">
        <f t="shared" si="4"/>
        <v>500</v>
      </c>
      <c r="G78" s="62">
        <f t="shared" si="5"/>
        <v>52</v>
      </c>
      <c r="H78" s="47">
        <f t="shared" si="6"/>
        <v>0.28399999999999997</v>
      </c>
      <c r="I78" s="2">
        <f t="shared" si="7"/>
        <v>40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1204</v>
      </c>
      <c r="E79" s="2">
        <v>387</v>
      </c>
      <c r="F79" s="45">
        <f t="shared" ref="F79:F97" si="8">SUM(D79:E79)</f>
        <v>1591</v>
      </c>
      <c r="G79" s="62">
        <f t="shared" ref="G79:G97" si="9">_xlfn.RANK.EQ(F79,$F$12:$F$98,0)</f>
        <v>14</v>
      </c>
      <c r="H79" s="47">
        <f t="shared" ref="H79:H97" si="10">E79/F79</f>
        <v>0.24324324324324326</v>
      </c>
      <c r="I79" s="2">
        <f t="shared" ref="I79:I97" si="11">_xlfn.RANK.EQ(H79,$H$12:$H$98,0)</f>
        <v>55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1730</v>
      </c>
      <c r="E80" s="2">
        <v>906</v>
      </c>
      <c r="F80" s="45">
        <f t="shared" si="8"/>
        <v>2636</v>
      </c>
      <c r="G80" s="62">
        <f t="shared" si="9"/>
        <v>11</v>
      </c>
      <c r="H80" s="47">
        <f t="shared" si="10"/>
        <v>0.34370257966616086</v>
      </c>
      <c r="I80" s="2">
        <f t="shared" si="11"/>
        <v>27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758</v>
      </c>
      <c r="E81" s="2">
        <v>181</v>
      </c>
      <c r="F81" s="45">
        <f t="shared" si="8"/>
        <v>939</v>
      </c>
      <c r="G81" s="62">
        <f t="shared" si="9"/>
        <v>33</v>
      </c>
      <c r="H81" s="47">
        <f t="shared" si="10"/>
        <v>0.19275825346112885</v>
      </c>
      <c r="I81" s="2">
        <f t="shared" si="11"/>
        <v>74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724</v>
      </c>
      <c r="E82" s="2">
        <v>233</v>
      </c>
      <c r="F82" s="45">
        <f t="shared" si="8"/>
        <v>957</v>
      </c>
      <c r="G82" s="62">
        <f t="shared" si="9"/>
        <v>30</v>
      </c>
      <c r="H82" s="47">
        <f t="shared" si="10"/>
        <v>0.24346917450365727</v>
      </c>
      <c r="I82" s="2">
        <f t="shared" si="11"/>
        <v>54</v>
      </c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163</v>
      </c>
      <c r="E83" s="2">
        <v>158</v>
      </c>
      <c r="F83" s="45">
        <f t="shared" si="8"/>
        <v>321</v>
      </c>
      <c r="G83" s="62">
        <f t="shared" si="9"/>
        <v>65</v>
      </c>
      <c r="H83" s="47">
        <f t="shared" si="10"/>
        <v>0.49221183800623053</v>
      </c>
      <c r="I83" s="2">
        <f t="shared" si="11"/>
        <v>16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310</v>
      </c>
      <c r="E84" s="2">
        <v>130</v>
      </c>
      <c r="F84" s="45">
        <f t="shared" si="8"/>
        <v>440</v>
      </c>
      <c r="G84" s="62">
        <f t="shared" si="9"/>
        <v>59</v>
      </c>
      <c r="H84" s="47">
        <f t="shared" si="10"/>
        <v>0.29545454545454547</v>
      </c>
      <c r="I84" s="2">
        <f t="shared" si="11"/>
        <v>36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625</v>
      </c>
      <c r="E85" s="2">
        <v>188</v>
      </c>
      <c r="F85" s="45">
        <f t="shared" si="8"/>
        <v>813</v>
      </c>
      <c r="G85" s="62">
        <f t="shared" si="9"/>
        <v>39</v>
      </c>
      <c r="H85" s="47">
        <f t="shared" si="10"/>
        <v>0.23124231242312424</v>
      </c>
      <c r="I85" s="2">
        <f t="shared" si="11"/>
        <v>64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175</v>
      </c>
      <c r="E86" s="52">
        <v>123</v>
      </c>
      <c r="F86" s="53">
        <f t="shared" si="8"/>
        <v>298</v>
      </c>
      <c r="G86" s="63">
        <f t="shared" si="9"/>
        <v>66</v>
      </c>
      <c r="H86" s="55">
        <f t="shared" si="10"/>
        <v>0.41275167785234901</v>
      </c>
      <c r="I86" s="52">
        <f t="shared" si="11"/>
        <v>21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1080</v>
      </c>
      <c r="E87" s="2">
        <v>129</v>
      </c>
      <c r="F87" s="45">
        <f t="shared" si="8"/>
        <v>1209</v>
      </c>
      <c r="G87" s="62">
        <f t="shared" si="9"/>
        <v>23</v>
      </c>
      <c r="H87" s="47">
        <f t="shared" si="10"/>
        <v>0.10669975186104218</v>
      </c>
      <c r="I87" s="2">
        <f t="shared" si="11"/>
        <v>82</v>
      </c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49</v>
      </c>
      <c r="E88" s="2">
        <v>39</v>
      </c>
      <c r="F88" s="45">
        <f t="shared" si="8"/>
        <v>88</v>
      </c>
      <c r="G88" s="62">
        <f t="shared" si="9"/>
        <v>77</v>
      </c>
      <c r="H88" s="47">
        <f t="shared" si="10"/>
        <v>0.44318181818181818</v>
      </c>
      <c r="I88" s="2">
        <f t="shared" si="11"/>
        <v>20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3019</v>
      </c>
      <c r="E89" s="2">
        <v>992</v>
      </c>
      <c r="F89" s="45">
        <f t="shared" si="8"/>
        <v>4011</v>
      </c>
      <c r="G89" s="62">
        <f t="shared" si="9"/>
        <v>5</v>
      </c>
      <c r="H89" s="47">
        <f t="shared" si="10"/>
        <v>0.24731987035651956</v>
      </c>
      <c r="I89" s="2">
        <f t="shared" si="11"/>
        <v>51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416</v>
      </c>
      <c r="E90" s="2">
        <v>139</v>
      </c>
      <c r="F90" s="45">
        <f t="shared" si="8"/>
        <v>555</v>
      </c>
      <c r="G90" s="62">
        <f t="shared" si="9"/>
        <v>47</v>
      </c>
      <c r="H90" s="47">
        <f t="shared" si="10"/>
        <v>0.25045045045045045</v>
      </c>
      <c r="I90" s="2">
        <f t="shared" si="11"/>
        <v>50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603</v>
      </c>
      <c r="E91" s="2">
        <v>222</v>
      </c>
      <c r="F91" s="45">
        <f t="shared" si="8"/>
        <v>825</v>
      </c>
      <c r="G91" s="62">
        <f t="shared" si="9"/>
        <v>38</v>
      </c>
      <c r="H91" s="47">
        <f t="shared" si="10"/>
        <v>0.2690909090909091</v>
      </c>
      <c r="I91" s="2">
        <f t="shared" si="11"/>
        <v>41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985</v>
      </c>
      <c r="E92" s="2">
        <v>290</v>
      </c>
      <c r="F92" s="45">
        <f t="shared" si="8"/>
        <v>1275</v>
      </c>
      <c r="G92" s="62">
        <f t="shared" si="9"/>
        <v>19</v>
      </c>
      <c r="H92" s="47">
        <f t="shared" si="10"/>
        <v>0.22745098039215686</v>
      </c>
      <c r="I92" s="2">
        <f t="shared" si="11"/>
        <v>66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353</v>
      </c>
      <c r="E93" s="2">
        <v>112</v>
      </c>
      <c r="F93" s="45">
        <f t="shared" si="8"/>
        <v>465</v>
      </c>
      <c r="G93" s="62">
        <f t="shared" si="9"/>
        <v>56</v>
      </c>
      <c r="H93" s="47">
        <f t="shared" si="10"/>
        <v>0.24086021505376345</v>
      </c>
      <c r="I93" s="2">
        <f t="shared" si="11"/>
        <v>58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353</v>
      </c>
      <c r="E94" s="2">
        <v>126</v>
      </c>
      <c r="F94" s="45">
        <f t="shared" si="8"/>
        <v>479</v>
      </c>
      <c r="G94" s="62">
        <f t="shared" si="9"/>
        <v>55</v>
      </c>
      <c r="H94" s="47">
        <f t="shared" si="10"/>
        <v>0.26304801670146138</v>
      </c>
      <c r="I94" s="2">
        <f t="shared" si="11"/>
        <v>43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726</v>
      </c>
      <c r="E95" s="2">
        <v>221</v>
      </c>
      <c r="F95" s="45">
        <f t="shared" si="8"/>
        <v>947</v>
      </c>
      <c r="G95" s="62">
        <f t="shared" si="9"/>
        <v>31</v>
      </c>
      <c r="H95" s="47">
        <f t="shared" si="10"/>
        <v>0.23336853220696938</v>
      </c>
      <c r="I95" s="2">
        <f t="shared" si="11"/>
        <v>60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23</v>
      </c>
      <c r="E96" s="2">
        <v>6</v>
      </c>
      <c r="F96" s="45">
        <f t="shared" si="8"/>
        <v>29</v>
      </c>
      <c r="G96" s="62">
        <f t="shared" si="9"/>
        <v>84</v>
      </c>
      <c r="H96" s="47">
        <f t="shared" si="10"/>
        <v>0.20689655172413793</v>
      </c>
      <c r="I96" s="2">
        <f t="shared" si="11"/>
        <v>70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370</v>
      </c>
      <c r="E97" s="2">
        <v>160</v>
      </c>
      <c r="F97" s="45">
        <f t="shared" si="8"/>
        <v>530</v>
      </c>
      <c r="G97" s="62">
        <f t="shared" si="9"/>
        <v>49</v>
      </c>
      <c r="H97" s="47">
        <f t="shared" si="10"/>
        <v>0.30188679245283018</v>
      </c>
      <c r="I97" s="2">
        <f t="shared" si="11"/>
        <v>34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63" t="s">
        <v>507</v>
      </c>
      <c r="D99" s="264">
        <f>SUM(D12:D97)</f>
        <v>68651</v>
      </c>
      <c r="E99" s="264">
        <f t="shared" ref="E99:F99" si="12">SUM(E12:E97)</f>
        <v>26007</v>
      </c>
      <c r="F99" s="265">
        <f t="shared" si="12"/>
        <v>94658</v>
      </c>
    </row>
  </sheetData>
  <autoFilter ref="A11:I97" xr:uid="{00000000-0009-0000-0000-000018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178</v>
      </c>
      <c r="E6" s="57">
        <f>INDEX(E12:E97,MATCH(C6,C12:C97,0),0)</f>
        <v>118</v>
      </c>
      <c r="F6" s="57">
        <f>SUM(D6:E6)</f>
        <v>296</v>
      </c>
      <c r="G6" s="58">
        <f>_xlfn.RANK.EQ(F6,$F$12:$F$97,0)</f>
        <v>64</v>
      </c>
      <c r="H6" s="59">
        <f>E6/F6</f>
        <v>0.39864864864864863</v>
      </c>
      <c r="I6" s="60">
        <f>_xlfn.RANK.EQ(H6,$H$12:$H$97,0)</f>
        <v>24</v>
      </c>
    </row>
    <row r="7" spans="1:13" x14ac:dyDescent="0.15">
      <c r="C7" s="28" t="s">
        <v>21</v>
      </c>
      <c r="D7" s="94">
        <f>ROUND(SUMIF($B$12:$B$97,"G",D12:D97)/(COUNTIFS(B12:B97,"G",D12:D97,"&lt;&gt;")),1)</f>
        <v>565.70000000000005</v>
      </c>
      <c r="E7" s="95">
        <f>ROUND(SUMIF($B$12:$B$97,"G",E12:E97)/(COUNTIFS(B12:B97,"G",D12:D97,"&lt;&gt;")),1)</f>
        <v>176.4</v>
      </c>
      <c r="F7" s="95">
        <f>ROUND(SUM(D7:E7),1)</f>
        <v>742.1</v>
      </c>
      <c r="G7" s="30"/>
      <c r="H7" s="31">
        <f>E7/F7</f>
        <v>0.23770381350222342</v>
      </c>
      <c r="I7" s="32"/>
    </row>
    <row r="8" spans="1:13" ht="14.25" thickBot="1" x14ac:dyDescent="0.2">
      <c r="C8" s="33" t="s">
        <v>22</v>
      </c>
      <c r="D8" s="97">
        <f>ROUND(AVERAGE(D12:D97),1)</f>
        <v>792.6</v>
      </c>
      <c r="E8" s="98">
        <f>ROUND(AVERAGE(E12:E97),1)</f>
        <v>302.3</v>
      </c>
      <c r="F8" s="98">
        <f>ROUND(SUM(D8:E8),1)</f>
        <v>1094.9000000000001</v>
      </c>
      <c r="G8" s="36"/>
      <c r="H8" s="37">
        <f>E8/F8</f>
        <v>0.27609827381496027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2020年度（基準日：５月１日）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61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2647</v>
      </c>
      <c r="E12" s="2">
        <v>1143</v>
      </c>
      <c r="F12" s="45">
        <f t="shared" ref="F12:F45" si="0">SUM(D12:E12)</f>
        <v>3790</v>
      </c>
      <c r="G12" s="62">
        <f t="shared" ref="G12:G45" si="1">_xlfn.RANK.EQ(F12,$F$12:$F$98,0)</f>
        <v>8</v>
      </c>
      <c r="H12" s="47">
        <f t="shared" ref="H12:H45" si="2">E12/F12</f>
        <v>0.30158311345646438</v>
      </c>
      <c r="I12" s="2">
        <f t="shared" ref="I12:I45" si="3">_xlfn.RANK.EQ(H12,$H$12:$H$98,0)</f>
        <v>36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95</v>
      </c>
      <c r="E13" s="2">
        <v>94</v>
      </c>
      <c r="F13" s="45">
        <f t="shared" si="0"/>
        <v>189</v>
      </c>
      <c r="G13" s="62">
        <f t="shared" si="1"/>
        <v>71</v>
      </c>
      <c r="H13" s="47">
        <f t="shared" si="2"/>
        <v>0.49735449735449733</v>
      </c>
      <c r="I13" s="2">
        <f t="shared" si="3"/>
        <v>17</v>
      </c>
    </row>
    <row r="14" spans="1:13" x14ac:dyDescent="0.15">
      <c r="A14" s="1" t="s">
        <v>29</v>
      </c>
      <c r="B14" s="8" t="s">
        <v>338</v>
      </c>
      <c r="C14" s="1" t="s">
        <v>30</v>
      </c>
      <c r="D14" s="2">
        <v>446</v>
      </c>
      <c r="E14" s="2">
        <v>52</v>
      </c>
      <c r="F14" s="45">
        <f t="shared" si="0"/>
        <v>498</v>
      </c>
      <c r="G14" s="62">
        <f t="shared" si="1"/>
        <v>50</v>
      </c>
      <c r="H14" s="47">
        <f t="shared" si="2"/>
        <v>0.10441767068273092</v>
      </c>
      <c r="I14" s="2">
        <f t="shared" si="3"/>
        <v>81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11</v>
      </c>
      <c r="E15" s="2">
        <v>9</v>
      </c>
      <c r="F15" s="45">
        <f t="shared" si="0"/>
        <v>20</v>
      </c>
      <c r="G15" s="62">
        <f t="shared" si="1"/>
        <v>85</v>
      </c>
      <c r="H15" s="47">
        <f t="shared" si="2"/>
        <v>0.45</v>
      </c>
      <c r="I15" s="2">
        <f t="shared" si="3"/>
        <v>22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51</v>
      </c>
      <c r="E16" s="2">
        <v>48</v>
      </c>
      <c r="F16" s="45">
        <f t="shared" si="0"/>
        <v>99</v>
      </c>
      <c r="G16" s="62">
        <f t="shared" si="1"/>
        <v>76</v>
      </c>
      <c r="H16" s="47">
        <f t="shared" si="2"/>
        <v>0.48484848484848486</v>
      </c>
      <c r="I16" s="2">
        <f t="shared" si="3"/>
        <v>19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192</v>
      </c>
      <c r="E17" s="2">
        <v>34</v>
      </c>
      <c r="F17" s="45">
        <f t="shared" si="0"/>
        <v>226</v>
      </c>
      <c r="G17" s="62">
        <f t="shared" si="1"/>
        <v>69</v>
      </c>
      <c r="H17" s="47">
        <f t="shared" si="2"/>
        <v>0.15044247787610621</v>
      </c>
      <c r="I17" s="2">
        <f t="shared" si="3"/>
        <v>79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14</v>
      </c>
      <c r="E18" s="2">
        <v>32</v>
      </c>
      <c r="F18" s="45">
        <f t="shared" si="0"/>
        <v>46</v>
      </c>
      <c r="G18" s="62">
        <f t="shared" si="1"/>
        <v>81</v>
      </c>
      <c r="H18" s="47">
        <f t="shared" si="2"/>
        <v>0.69565217391304346</v>
      </c>
      <c r="I18" s="2">
        <f t="shared" si="3"/>
        <v>5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350</v>
      </c>
      <c r="E19" s="2">
        <v>123</v>
      </c>
      <c r="F19" s="45">
        <f t="shared" si="0"/>
        <v>473</v>
      </c>
      <c r="G19" s="62">
        <f t="shared" si="1"/>
        <v>54</v>
      </c>
      <c r="H19" s="47">
        <f t="shared" si="2"/>
        <v>0.26004228329809725</v>
      </c>
      <c r="I19" s="2">
        <f t="shared" si="3"/>
        <v>45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445</v>
      </c>
      <c r="E20" s="2">
        <v>138</v>
      </c>
      <c r="F20" s="45">
        <f t="shared" si="0"/>
        <v>583</v>
      </c>
      <c r="G20" s="62">
        <f t="shared" si="1"/>
        <v>46</v>
      </c>
      <c r="H20" s="47">
        <f t="shared" si="2"/>
        <v>0.23670668953687821</v>
      </c>
      <c r="I20" s="2">
        <f t="shared" si="3"/>
        <v>59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3065</v>
      </c>
      <c r="E21" s="2">
        <v>1075</v>
      </c>
      <c r="F21" s="45">
        <f t="shared" si="0"/>
        <v>4140</v>
      </c>
      <c r="G21" s="62">
        <f t="shared" si="1"/>
        <v>4</v>
      </c>
      <c r="H21" s="47">
        <f t="shared" si="2"/>
        <v>0.25966183574879226</v>
      </c>
      <c r="I21" s="2">
        <f t="shared" si="3"/>
        <v>46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23</v>
      </c>
      <c r="E22" s="2">
        <v>28</v>
      </c>
      <c r="F22" s="45">
        <f t="shared" si="0"/>
        <v>51</v>
      </c>
      <c r="G22" s="62">
        <f t="shared" si="1"/>
        <v>79</v>
      </c>
      <c r="H22" s="47">
        <f t="shared" si="2"/>
        <v>0.5490196078431373</v>
      </c>
      <c r="I22" s="2">
        <f t="shared" si="3"/>
        <v>14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367</v>
      </c>
      <c r="E23" s="2">
        <v>90</v>
      </c>
      <c r="F23" s="45">
        <f t="shared" si="0"/>
        <v>457</v>
      </c>
      <c r="G23" s="62">
        <f t="shared" si="1"/>
        <v>55</v>
      </c>
      <c r="H23" s="47">
        <f t="shared" si="2"/>
        <v>0.19693654266958424</v>
      </c>
      <c r="I23" s="2">
        <f t="shared" si="3"/>
        <v>74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743</v>
      </c>
      <c r="E24" s="2">
        <v>204</v>
      </c>
      <c r="F24" s="45">
        <f t="shared" si="0"/>
        <v>947</v>
      </c>
      <c r="G24" s="62">
        <f t="shared" si="1"/>
        <v>30</v>
      </c>
      <c r="H24" s="47">
        <f t="shared" si="2"/>
        <v>0.21541710665258712</v>
      </c>
      <c r="I24" s="2">
        <f t="shared" si="3"/>
        <v>66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136</v>
      </c>
      <c r="E25" s="2">
        <v>70</v>
      </c>
      <c r="F25" s="45">
        <f t="shared" si="0"/>
        <v>206</v>
      </c>
      <c r="G25" s="62">
        <f t="shared" si="1"/>
        <v>70</v>
      </c>
      <c r="H25" s="47">
        <f t="shared" si="2"/>
        <v>0.33980582524271846</v>
      </c>
      <c r="I25" s="2">
        <f t="shared" si="3"/>
        <v>27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807</v>
      </c>
      <c r="E26" s="2">
        <v>216</v>
      </c>
      <c r="F26" s="45">
        <f t="shared" si="0"/>
        <v>1023</v>
      </c>
      <c r="G26" s="62">
        <f t="shared" si="1"/>
        <v>27</v>
      </c>
      <c r="H26" s="47">
        <f t="shared" si="2"/>
        <v>0.21114369501466276</v>
      </c>
      <c r="I26" s="2">
        <f t="shared" si="3"/>
        <v>69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2686</v>
      </c>
      <c r="E27" s="2">
        <v>1374</v>
      </c>
      <c r="F27" s="45">
        <f t="shared" si="0"/>
        <v>4060</v>
      </c>
      <c r="G27" s="62">
        <f t="shared" si="1"/>
        <v>5</v>
      </c>
      <c r="H27" s="47">
        <f t="shared" si="2"/>
        <v>0.33842364532019703</v>
      </c>
      <c r="I27" s="2">
        <f t="shared" si="3"/>
        <v>28</v>
      </c>
    </row>
    <row r="28" spans="1:9" x14ac:dyDescent="0.15">
      <c r="A28" s="1" t="s">
        <v>58</v>
      </c>
      <c r="B28" s="8" t="s">
        <v>339</v>
      </c>
      <c r="C28" s="1" t="s">
        <v>59</v>
      </c>
      <c r="D28" s="2">
        <v>8</v>
      </c>
      <c r="E28" s="2">
        <v>15</v>
      </c>
      <c r="F28" s="45">
        <f t="shared" si="0"/>
        <v>23</v>
      </c>
      <c r="G28" s="62">
        <f t="shared" si="1"/>
        <v>84</v>
      </c>
      <c r="H28" s="47">
        <f t="shared" si="2"/>
        <v>0.65217391304347827</v>
      </c>
      <c r="I28" s="2">
        <f t="shared" si="3"/>
        <v>8</v>
      </c>
    </row>
    <row r="29" spans="1:9" x14ac:dyDescent="0.15">
      <c r="A29" s="1" t="s">
        <v>60</v>
      </c>
      <c r="B29" s="8" t="s">
        <v>343</v>
      </c>
      <c r="C29" s="1" t="s">
        <v>61</v>
      </c>
      <c r="D29" s="2">
        <v>558</v>
      </c>
      <c r="E29" s="2">
        <v>193</v>
      </c>
      <c r="F29" s="45">
        <f t="shared" si="0"/>
        <v>751</v>
      </c>
      <c r="G29" s="62">
        <f t="shared" si="1"/>
        <v>41</v>
      </c>
      <c r="H29" s="47">
        <f t="shared" si="2"/>
        <v>0.2569906790945406</v>
      </c>
      <c r="I29" s="2">
        <f t="shared" si="3"/>
        <v>49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640</v>
      </c>
      <c r="E30" s="2">
        <v>173</v>
      </c>
      <c r="F30" s="45">
        <f t="shared" si="0"/>
        <v>813</v>
      </c>
      <c r="G30" s="62">
        <f t="shared" si="1"/>
        <v>36</v>
      </c>
      <c r="H30" s="47">
        <f t="shared" si="2"/>
        <v>0.21279212792127922</v>
      </c>
      <c r="I30" s="2">
        <f t="shared" si="3"/>
        <v>67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920</v>
      </c>
      <c r="E31" s="2">
        <v>296</v>
      </c>
      <c r="F31" s="45">
        <f t="shared" si="0"/>
        <v>1216</v>
      </c>
      <c r="G31" s="62">
        <f t="shared" si="1"/>
        <v>23</v>
      </c>
      <c r="H31" s="47">
        <f t="shared" si="2"/>
        <v>0.24342105263157895</v>
      </c>
      <c r="I31" s="2">
        <f t="shared" si="3"/>
        <v>55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1381</v>
      </c>
      <c r="E32" s="2">
        <v>657</v>
      </c>
      <c r="F32" s="45">
        <f t="shared" si="0"/>
        <v>2038</v>
      </c>
      <c r="G32" s="62">
        <f t="shared" si="1"/>
        <v>12</v>
      </c>
      <c r="H32" s="47">
        <f t="shared" si="2"/>
        <v>0.3223748773307164</v>
      </c>
      <c r="I32" s="2">
        <f t="shared" si="3"/>
        <v>31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5404</v>
      </c>
      <c r="E33" s="2">
        <v>1842</v>
      </c>
      <c r="F33" s="45">
        <f t="shared" si="0"/>
        <v>7246</v>
      </c>
      <c r="G33" s="62">
        <f t="shared" si="1"/>
        <v>1</v>
      </c>
      <c r="H33" s="47">
        <f t="shared" si="2"/>
        <v>0.25420921887938175</v>
      </c>
      <c r="I33" s="2">
        <f t="shared" si="3"/>
        <v>51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131</v>
      </c>
      <c r="E34" s="2">
        <v>152</v>
      </c>
      <c r="F34" s="45">
        <f t="shared" si="0"/>
        <v>283</v>
      </c>
      <c r="G34" s="62">
        <f t="shared" si="1"/>
        <v>66</v>
      </c>
      <c r="H34" s="47">
        <f t="shared" si="2"/>
        <v>0.53710247349823326</v>
      </c>
      <c r="I34" s="2">
        <f t="shared" si="3"/>
        <v>15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112</v>
      </c>
      <c r="E35" s="2">
        <v>205</v>
      </c>
      <c r="F35" s="45">
        <f t="shared" si="0"/>
        <v>317</v>
      </c>
      <c r="G35" s="62">
        <f t="shared" si="1"/>
        <v>62</v>
      </c>
      <c r="H35" s="47">
        <f t="shared" si="2"/>
        <v>0.64668769716088326</v>
      </c>
      <c r="I35" s="2">
        <f t="shared" si="3"/>
        <v>10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356</v>
      </c>
      <c r="E36" s="2">
        <v>667</v>
      </c>
      <c r="F36" s="45">
        <f t="shared" si="0"/>
        <v>1023</v>
      </c>
      <c r="G36" s="62">
        <f t="shared" si="1"/>
        <v>27</v>
      </c>
      <c r="H36" s="47">
        <f t="shared" si="2"/>
        <v>0.65200391006842617</v>
      </c>
      <c r="I36" s="2">
        <f t="shared" si="3"/>
        <v>9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3195</v>
      </c>
      <c r="E37" s="2">
        <v>757</v>
      </c>
      <c r="F37" s="45">
        <f t="shared" si="0"/>
        <v>3952</v>
      </c>
      <c r="G37" s="62">
        <f t="shared" si="1"/>
        <v>7</v>
      </c>
      <c r="H37" s="47">
        <f t="shared" si="2"/>
        <v>0.19154858299595143</v>
      </c>
      <c r="I37" s="2">
        <f t="shared" si="3"/>
        <v>75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2</v>
      </c>
      <c r="E38" s="2">
        <v>477</v>
      </c>
      <c r="F38" s="45">
        <f t="shared" si="0"/>
        <v>479</v>
      </c>
      <c r="G38" s="62">
        <f t="shared" si="1"/>
        <v>52</v>
      </c>
      <c r="H38" s="47">
        <f t="shared" si="2"/>
        <v>0.99582463465553239</v>
      </c>
      <c r="I38" s="2">
        <f t="shared" si="3"/>
        <v>2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96</v>
      </c>
      <c r="E39" s="2">
        <v>188</v>
      </c>
      <c r="F39" s="45">
        <f t="shared" si="0"/>
        <v>284</v>
      </c>
      <c r="G39" s="62">
        <f t="shared" si="1"/>
        <v>65</v>
      </c>
      <c r="H39" s="47">
        <f t="shared" si="2"/>
        <v>0.6619718309859155</v>
      </c>
      <c r="I39" s="2">
        <f t="shared" si="3"/>
        <v>6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904</v>
      </c>
      <c r="E40" s="2">
        <v>367</v>
      </c>
      <c r="F40" s="45">
        <f t="shared" si="0"/>
        <v>1271</v>
      </c>
      <c r="G40" s="62">
        <f t="shared" si="1"/>
        <v>19</v>
      </c>
      <c r="H40" s="47">
        <f t="shared" si="2"/>
        <v>0.2887490165224233</v>
      </c>
      <c r="I40" s="2">
        <f t="shared" si="3"/>
        <v>37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1028</v>
      </c>
      <c r="E41" s="2">
        <v>113</v>
      </c>
      <c r="F41" s="45">
        <f t="shared" si="0"/>
        <v>1141</v>
      </c>
      <c r="G41" s="62">
        <f t="shared" si="1"/>
        <v>24</v>
      </c>
      <c r="H41" s="47">
        <f t="shared" si="2"/>
        <v>9.9035933391761616E-2</v>
      </c>
      <c r="I41" s="2">
        <f t="shared" si="3"/>
        <v>82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539</v>
      </c>
      <c r="E42" s="2">
        <v>396</v>
      </c>
      <c r="F42" s="45">
        <f t="shared" si="0"/>
        <v>935</v>
      </c>
      <c r="G42" s="62">
        <f t="shared" si="1"/>
        <v>32</v>
      </c>
      <c r="H42" s="47">
        <f t="shared" si="2"/>
        <v>0.42352941176470588</v>
      </c>
      <c r="I42" s="2">
        <f t="shared" si="3"/>
        <v>23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160</v>
      </c>
      <c r="E43" s="2">
        <v>72</v>
      </c>
      <c r="F43" s="45">
        <f t="shared" si="0"/>
        <v>232</v>
      </c>
      <c r="G43" s="62">
        <f t="shared" si="1"/>
        <v>68</v>
      </c>
      <c r="H43" s="47">
        <f t="shared" si="2"/>
        <v>0.31034482758620691</v>
      </c>
      <c r="I43" s="2">
        <f t="shared" si="3"/>
        <v>33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358</v>
      </c>
      <c r="E44" s="2">
        <v>180</v>
      </c>
      <c r="F44" s="45">
        <f t="shared" si="0"/>
        <v>538</v>
      </c>
      <c r="G44" s="62">
        <f t="shared" si="1"/>
        <v>48</v>
      </c>
      <c r="H44" s="47">
        <f t="shared" si="2"/>
        <v>0.33457249070631973</v>
      </c>
      <c r="I44" s="2">
        <f t="shared" si="3"/>
        <v>29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1243</v>
      </c>
      <c r="E45" s="2">
        <v>539</v>
      </c>
      <c r="F45" s="45">
        <f t="shared" si="0"/>
        <v>1782</v>
      </c>
      <c r="G45" s="62">
        <f t="shared" si="1"/>
        <v>13</v>
      </c>
      <c r="H45" s="47">
        <f t="shared" si="2"/>
        <v>0.30246913580246915</v>
      </c>
      <c r="I45" s="2">
        <f t="shared" si="3"/>
        <v>35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10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935</v>
      </c>
      <c r="E47" s="2">
        <v>288</v>
      </c>
      <c r="F47" s="45">
        <f t="shared" ref="F47:F78" si="4">SUM(D47:E47)</f>
        <v>1223</v>
      </c>
      <c r="G47" s="62">
        <f t="shared" ref="G47:G78" si="5">_xlfn.RANK.EQ(F47,$F$12:$F$98,0)</f>
        <v>22</v>
      </c>
      <c r="H47" s="47">
        <f t="shared" ref="H47:H78" si="6">E47/F47</f>
        <v>0.23548650858544562</v>
      </c>
      <c r="I47" s="2">
        <f t="shared" ref="I47:I78" si="7">_xlfn.RANK.EQ(H47,$H$12:$H$98,0)</f>
        <v>61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790</v>
      </c>
      <c r="E48" s="2">
        <v>77</v>
      </c>
      <c r="F48" s="45">
        <f t="shared" si="4"/>
        <v>867</v>
      </c>
      <c r="G48" s="62">
        <f t="shared" si="5"/>
        <v>34</v>
      </c>
      <c r="H48" s="47">
        <f t="shared" si="6"/>
        <v>8.8811995386389855E-2</v>
      </c>
      <c r="I48" s="2">
        <f t="shared" si="7"/>
        <v>85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169</v>
      </c>
      <c r="E49" s="2">
        <v>144</v>
      </c>
      <c r="F49" s="45">
        <f t="shared" si="4"/>
        <v>313</v>
      </c>
      <c r="G49" s="62">
        <f t="shared" si="5"/>
        <v>63</v>
      </c>
      <c r="H49" s="47">
        <f t="shared" si="6"/>
        <v>0.46006389776357826</v>
      </c>
      <c r="I49" s="2">
        <f t="shared" si="7"/>
        <v>21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601</v>
      </c>
      <c r="E50" s="2">
        <v>197</v>
      </c>
      <c r="F50" s="45">
        <f t="shared" si="4"/>
        <v>798</v>
      </c>
      <c r="G50" s="62">
        <f t="shared" si="5"/>
        <v>38</v>
      </c>
      <c r="H50" s="47">
        <f t="shared" si="6"/>
        <v>0.24686716791979949</v>
      </c>
      <c r="I50" s="2">
        <f t="shared" si="7"/>
        <v>52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955</v>
      </c>
      <c r="E51" s="2">
        <v>304</v>
      </c>
      <c r="F51" s="45">
        <f t="shared" si="4"/>
        <v>1259</v>
      </c>
      <c r="G51" s="62">
        <f t="shared" si="5"/>
        <v>20</v>
      </c>
      <c r="H51" s="47">
        <f t="shared" si="6"/>
        <v>0.24146147736298651</v>
      </c>
      <c r="I51" s="2">
        <f t="shared" si="7"/>
        <v>56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650</v>
      </c>
      <c r="E52" s="2">
        <v>168</v>
      </c>
      <c r="F52" s="45">
        <f t="shared" si="4"/>
        <v>818</v>
      </c>
      <c r="G52" s="62">
        <f t="shared" si="5"/>
        <v>35</v>
      </c>
      <c r="H52" s="47">
        <f t="shared" si="6"/>
        <v>0.20537897310513448</v>
      </c>
      <c r="I52" s="2">
        <f t="shared" si="7"/>
        <v>73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515</v>
      </c>
      <c r="E53" s="2">
        <v>102</v>
      </c>
      <c r="F53" s="45">
        <f t="shared" si="4"/>
        <v>617</v>
      </c>
      <c r="G53" s="62">
        <f t="shared" si="5"/>
        <v>45</v>
      </c>
      <c r="H53" s="47">
        <f t="shared" si="6"/>
        <v>0.16531604538087522</v>
      </c>
      <c r="I53" s="2">
        <f t="shared" si="7"/>
        <v>78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383</v>
      </c>
      <c r="E54" s="2">
        <v>118</v>
      </c>
      <c r="F54" s="45">
        <f t="shared" si="4"/>
        <v>501</v>
      </c>
      <c r="G54" s="62">
        <f t="shared" si="5"/>
        <v>49</v>
      </c>
      <c r="H54" s="47">
        <f t="shared" si="6"/>
        <v>0.23552894211576847</v>
      </c>
      <c r="I54" s="2">
        <f t="shared" si="7"/>
        <v>60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1133</v>
      </c>
      <c r="E55" s="2">
        <v>302</v>
      </c>
      <c r="F55" s="45">
        <f t="shared" si="4"/>
        <v>1435</v>
      </c>
      <c r="G55" s="62">
        <f t="shared" si="5"/>
        <v>16</v>
      </c>
      <c r="H55" s="47">
        <f t="shared" si="6"/>
        <v>0.21045296167247388</v>
      </c>
      <c r="I55" s="2">
        <f t="shared" si="7"/>
        <v>71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772</v>
      </c>
      <c r="E56" s="2">
        <v>279</v>
      </c>
      <c r="F56" s="45">
        <f t="shared" si="4"/>
        <v>1051</v>
      </c>
      <c r="G56" s="62">
        <f t="shared" si="5"/>
        <v>26</v>
      </c>
      <c r="H56" s="47">
        <f t="shared" si="6"/>
        <v>0.26546146527117032</v>
      </c>
      <c r="I56" s="2">
        <f t="shared" si="7"/>
        <v>43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1065</v>
      </c>
      <c r="E57" s="2">
        <v>236</v>
      </c>
      <c r="F57" s="45">
        <f t="shared" si="4"/>
        <v>1301</v>
      </c>
      <c r="G57" s="62">
        <f t="shared" si="5"/>
        <v>17</v>
      </c>
      <c r="H57" s="47">
        <f t="shared" si="6"/>
        <v>0.1813989239046887</v>
      </c>
      <c r="I57" s="2">
        <f t="shared" si="7"/>
        <v>76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12</v>
      </c>
      <c r="E58" s="2">
        <v>36</v>
      </c>
      <c r="F58" s="45">
        <f t="shared" si="4"/>
        <v>48</v>
      </c>
      <c r="G58" s="62">
        <f t="shared" si="5"/>
        <v>80</v>
      </c>
      <c r="H58" s="47">
        <f t="shared" si="6"/>
        <v>0.75</v>
      </c>
      <c r="I58" s="2">
        <f t="shared" si="7"/>
        <v>3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2689</v>
      </c>
      <c r="E59" s="2">
        <v>1077</v>
      </c>
      <c r="F59" s="45">
        <f t="shared" si="4"/>
        <v>3766</v>
      </c>
      <c r="G59" s="62">
        <f t="shared" si="5"/>
        <v>9</v>
      </c>
      <c r="H59" s="47">
        <f t="shared" si="6"/>
        <v>0.28597981943706852</v>
      </c>
      <c r="I59" s="2">
        <f t="shared" si="7"/>
        <v>39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1289</v>
      </c>
      <c r="E60" s="2">
        <v>205</v>
      </c>
      <c r="F60" s="45">
        <f t="shared" si="4"/>
        <v>1494</v>
      </c>
      <c r="G60" s="62">
        <f t="shared" si="5"/>
        <v>15</v>
      </c>
      <c r="H60" s="47">
        <f t="shared" si="6"/>
        <v>0.13721552878179386</v>
      </c>
      <c r="I60" s="2">
        <f t="shared" si="7"/>
        <v>80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41</v>
      </c>
      <c r="E61" s="2">
        <v>80</v>
      </c>
      <c r="F61" s="45">
        <f t="shared" si="4"/>
        <v>121</v>
      </c>
      <c r="G61" s="62">
        <f t="shared" si="5"/>
        <v>74</v>
      </c>
      <c r="H61" s="47">
        <f t="shared" si="6"/>
        <v>0.66115702479338845</v>
      </c>
      <c r="I61" s="2">
        <f t="shared" si="7"/>
        <v>7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705</v>
      </c>
      <c r="E62" s="2">
        <v>71</v>
      </c>
      <c r="F62" s="45">
        <f t="shared" si="4"/>
        <v>776</v>
      </c>
      <c r="G62" s="62">
        <f t="shared" si="5"/>
        <v>40</v>
      </c>
      <c r="H62" s="47">
        <f t="shared" si="6"/>
        <v>9.1494845360824736E-2</v>
      </c>
      <c r="I62" s="2">
        <f t="shared" si="7"/>
        <v>84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568</v>
      </c>
      <c r="E63" s="2">
        <v>167</v>
      </c>
      <c r="F63" s="45">
        <f t="shared" si="4"/>
        <v>735</v>
      </c>
      <c r="G63" s="62">
        <f t="shared" si="5"/>
        <v>42</v>
      </c>
      <c r="H63" s="47">
        <f t="shared" si="6"/>
        <v>0.22721088435374151</v>
      </c>
      <c r="I63" s="2">
        <f t="shared" si="7"/>
        <v>65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116</v>
      </c>
      <c r="E64" s="2">
        <v>52</v>
      </c>
      <c r="F64" s="45">
        <f t="shared" si="4"/>
        <v>168</v>
      </c>
      <c r="G64" s="62">
        <f t="shared" si="5"/>
        <v>72</v>
      </c>
      <c r="H64" s="47">
        <f t="shared" si="6"/>
        <v>0.30952380952380953</v>
      </c>
      <c r="I64" s="2">
        <f t="shared" si="7"/>
        <v>34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8</v>
      </c>
      <c r="E65" s="2">
        <v>22</v>
      </c>
      <c r="F65" s="45">
        <f t="shared" si="4"/>
        <v>30</v>
      </c>
      <c r="G65" s="62">
        <f t="shared" si="5"/>
        <v>83</v>
      </c>
      <c r="H65" s="47">
        <f t="shared" si="6"/>
        <v>0.73333333333333328</v>
      </c>
      <c r="I65" s="2">
        <f t="shared" si="7"/>
        <v>4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3701</v>
      </c>
      <c r="E66" s="2">
        <v>1266</v>
      </c>
      <c r="F66" s="45">
        <f t="shared" si="4"/>
        <v>4967</v>
      </c>
      <c r="G66" s="62">
        <f t="shared" si="5"/>
        <v>2</v>
      </c>
      <c r="H66" s="47">
        <f t="shared" si="6"/>
        <v>0.25488222266961946</v>
      </c>
      <c r="I66" s="2">
        <f t="shared" si="7"/>
        <v>50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60</v>
      </c>
      <c r="E67" s="2">
        <v>56</v>
      </c>
      <c r="F67" s="45">
        <f t="shared" si="4"/>
        <v>116</v>
      </c>
      <c r="G67" s="62">
        <f t="shared" si="5"/>
        <v>75</v>
      </c>
      <c r="H67" s="47">
        <f t="shared" si="6"/>
        <v>0.48275862068965519</v>
      </c>
      <c r="I67" s="2">
        <f t="shared" si="7"/>
        <v>20</v>
      </c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779</v>
      </c>
      <c r="E68" s="2">
        <v>295</v>
      </c>
      <c r="F68" s="45">
        <f t="shared" si="4"/>
        <v>1074</v>
      </c>
      <c r="G68" s="62">
        <f t="shared" si="5"/>
        <v>25</v>
      </c>
      <c r="H68" s="47">
        <f t="shared" si="6"/>
        <v>0.27467411545623838</v>
      </c>
      <c r="I68" s="2">
        <f t="shared" si="7"/>
        <v>41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3240</v>
      </c>
      <c r="E69" s="2">
        <v>1265</v>
      </c>
      <c r="F69" s="45">
        <f t="shared" si="4"/>
        <v>4505</v>
      </c>
      <c r="G69" s="62">
        <f t="shared" si="5"/>
        <v>3</v>
      </c>
      <c r="H69" s="47">
        <f t="shared" si="6"/>
        <v>0.28079911209766928</v>
      </c>
      <c r="I69" s="2">
        <f t="shared" si="7"/>
        <v>40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70</v>
      </c>
      <c r="E70" s="2">
        <v>87</v>
      </c>
      <c r="F70" s="45">
        <f t="shared" si="4"/>
        <v>157</v>
      </c>
      <c r="G70" s="62">
        <f t="shared" si="5"/>
        <v>73</v>
      </c>
      <c r="H70" s="47">
        <f t="shared" si="6"/>
        <v>0.55414012738853502</v>
      </c>
      <c r="I70" s="2">
        <f t="shared" si="7"/>
        <v>12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1689</v>
      </c>
      <c r="E71" s="2">
        <v>925</v>
      </c>
      <c r="F71" s="45">
        <f t="shared" si="4"/>
        <v>2614</v>
      </c>
      <c r="G71" s="62">
        <f t="shared" si="5"/>
        <v>10</v>
      </c>
      <c r="H71" s="47">
        <f t="shared" si="6"/>
        <v>0.35386381025248659</v>
      </c>
      <c r="I71" s="2">
        <f t="shared" si="7"/>
        <v>25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136</v>
      </c>
      <c r="E72" s="2">
        <v>235</v>
      </c>
      <c r="F72" s="45">
        <f t="shared" si="4"/>
        <v>371</v>
      </c>
      <c r="G72" s="62">
        <f t="shared" si="5"/>
        <v>61</v>
      </c>
      <c r="H72" s="47">
        <f t="shared" si="6"/>
        <v>0.63342318059299196</v>
      </c>
      <c r="I72" s="2">
        <f t="shared" si="7"/>
        <v>11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37</v>
      </c>
      <c r="E73" s="2">
        <v>39</v>
      </c>
      <c r="F73" s="45">
        <f t="shared" si="4"/>
        <v>76</v>
      </c>
      <c r="G73" s="62">
        <f t="shared" si="5"/>
        <v>77</v>
      </c>
      <c r="H73" s="47">
        <f t="shared" si="6"/>
        <v>0.51315789473684215</v>
      </c>
      <c r="I73" s="2">
        <f t="shared" si="7"/>
        <v>16</v>
      </c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382</v>
      </c>
      <c r="F74" s="45">
        <f t="shared" si="4"/>
        <v>382</v>
      </c>
      <c r="G74" s="62">
        <f t="shared" si="5"/>
        <v>60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555</v>
      </c>
      <c r="E75" s="2">
        <v>148</v>
      </c>
      <c r="F75" s="45">
        <f t="shared" si="4"/>
        <v>703</v>
      </c>
      <c r="G75" s="62">
        <f t="shared" si="5"/>
        <v>43</v>
      </c>
      <c r="H75" s="47">
        <f t="shared" si="6"/>
        <v>0.21052631578947367</v>
      </c>
      <c r="I75" s="2">
        <f t="shared" si="7"/>
        <v>70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306</v>
      </c>
      <c r="E76" s="2">
        <v>90</v>
      </c>
      <c r="F76" s="45">
        <f t="shared" si="4"/>
        <v>396</v>
      </c>
      <c r="G76" s="62">
        <f t="shared" si="5"/>
        <v>58</v>
      </c>
      <c r="H76" s="47">
        <f t="shared" si="6"/>
        <v>0.22727272727272727</v>
      </c>
      <c r="I76" s="2">
        <f t="shared" si="7"/>
        <v>64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473</v>
      </c>
      <c r="E77" s="2">
        <v>148</v>
      </c>
      <c r="F77" s="45">
        <f t="shared" si="4"/>
        <v>621</v>
      </c>
      <c r="G77" s="62">
        <f t="shared" si="5"/>
        <v>44</v>
      </c>
      <c r="H77" s="47">
        <f t="shared" si="6"/>
        <v>0.23832528180354268</v>
      </c>
      <c r="I77" s="2">
        <f t="shared" si="7"/>
        <v>58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323</v>
      </c>
      <c r="E78" s="2">
        <v>131</v>
      </c>
      <c r="F78" s="45">
        <f t="shared" si="4"/>
        <v>454</v>
      </c>
      <c r="G78" s="62">
        <f t="shared" si="5"/>
        <v>56</v>
      </c>
      <c r="H78" s="47">
        <f t="shared" si="6"/>
        <v>0.28854625550660795</v>
      </c>
      <c r="I78" s="2">
        <f t="shared" si="7"/>
        <v>38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1172</v>
      </c>
      <c r="E79" s="2">
        <v>435</v>
      </c>
      <c r="F79" s="45">
        <f t="shared" ref="F79:F97" si="8">SUM(D79:E79)</f>
        <v>1607</v>
      </c>
      <c r="G79" s="62">
        <f t="shared" ref="G79:G97" si="9">_xlfn.RANK.EQ(F79,$F$12:$F$98,0)</f>
        <v>14</v>
      </c>
      <c r="H79" s="47">
        <f t="shared" ref="H79:H97" si="10">E79/F79</f>
        <v>0.27069072806471689</v>
      </c>
      <c r="I79" s="2">
        <f t="shared" ref="I79:I97" si="11">_xlfn.RANK.EQ(H79,$H$12:$H$98,0)</f>
        <v>42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1704</v>
      </c>
      <c r="E80" s="2">
        <v>902</v>
      </c>
      <c r="F80" s="45">
        <f t="shared" si="8"/>
        <v>2606</v>
      </c>
      <c r="G80" s="62">
        <f t="shared" si="9"/>
        <v>11</v>
      </c>
      <c r="H80" s="47">
        <f t="shared" si="10"/>
        <v>0.3461243284727552</v>
      </c>
      <c r="I80" s="2">
        <f t="shared" si="11"/>
        <v>26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760</v>
      </c>
      <c r="E81" s="2">
        <v>168</v>
      </c>
      <c r="F81" s="45">
        <f t="shared" si="8"/>
        <v>928</v>
      </c>
      <c r="G81" s="62">
        <f t="shared" si="9"/>
        <v>33</v>
      </c>
      <c r="H81" s="47">
        <f t="shared" si="10"/>
        <v>0.18103448275862069</v>
      </c>
      <c r="I81" s="2">
        <f t="shared" si="11"/>
        <v>77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734</v>
      </c>
      <c r="E82" s="2">
        <v>231</v>
      </c>
      <c r="F82" s="45">
        <f t="shared" si="8"/>
        <v>965</v>
      </c>
      <c r="G82" s="62">
        <f t="shared" si="9"/>
        <v>29</v>
      </c>
      <c r="H82" s="47">
        <f t="shared" si="10"/>
        <v>0.23937823834196892</v>
      </c>
      <c r="I82" s="2">
        <f t="shared" si="11"/>
        <v>57</v>
      </c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109</v>
      </c>
      <c r="E83" s="2">
        <v>135</v>
      </c>
      <c r="F83" s="45">
        <f t="shared" si="8"/>
        <v>244</v>
      </c>
      <c r="G83" s="62">
        <f t="shared" si="9"/>
        <v>67</v>
      </c>
      <c r="H83" s="47">
        <f t="shared" si="10"/>
        <v>0.55327868852459017</v>
      </c>
      <c r="I83" s="2">
        <f t="shared" si="11"/>
        <v>13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271</v>
      </c>
      <c r="E84" s="2">
        <v>123</v>
      </c>
      <c r="F84" s="45">
        <f t="shared" si="8"/>
        <v>394</v>
      </c>
      <c r="G84" s="62">
        <f t="shared" si="9"/>
        <v>59</v>
      </c>
      <c r="H84" s="47">
        <f t="shared" si="10"/>
        <v>0.31218274111675126</v>
      </c>
      <c r="I84" s="2">
        <f t="shared" si="11"/>
        <v>32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621</v>
      </c>
      <c r="E85" s="2">
        <v>163</v>
      </c>
      <c r="F85" s="45">
        <f t="shared" si="8"/>
        <v>784</v>
      </c>
      <c r="G85" s="62">
        <f t="shared" si="9"/>
        <v>39</v>
      </c>
      <c r="H85" s="47">
        <f t="shared" si="10"/>
        <v>0.20790816326530612</v>
      </c>
      <c r="I85" s="2">
        <f t="shared" si="11"/>
        <v>72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178</v>
      </c>
      <c r="E86" s="52">
        <v>118</v>
      </c>
      <c r="F86" s="53">
        <f t="shared" si="8"/>
        <v>296</v>
      </c>
      <c r="G86" s="63">
        <f t="shared" si="9"/>
        <v>64</v>
      </c>
      <c r="H86" s="55">
        <f t="shared" si="10"/>
        <v>0.39864864864864863</v>
      </c>
      <c r="I86" s="52">
        <f t="shared" si="11"/>
        <v>24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1121</v>
      </c>
      <c r="E87" s="2">
        <v>123</v>
      </c>
      <c r="F87" s="45">
        <f t="shared" si="8"/>
        <v>1244</v>
      </c>
      <c r="G87" s="62">
        <f t="shared" si="9"/>
        <v>21</v>
      </c>
      <c r="H87" s="47">
        <f t="shared" si="10"/>
        <v>9.8874598070739547E-2</v>
      </c>
      <c r="I87" s="2">
        <f t="shared" si="11"/>
        <v>83</v>
      </c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37</v>
      </c>
      <c r="E88" s="2">
        <v>35</v>
      </c>
      <c r="F88" s="45">
        <f t="shared" si="8"/>
        <v>72</v>
      </c>
      <c r="G88" s="62">
        <f t="shared" si="9"/>
        <v>78</v>
      </c>
      <c r="H88" s="47">
        <f t="shared" si="10"/>
        <v>0.4861111111111111</v>
      </c>
      <c r="I88" s="2">
        <f t="shared" si="11"/>
        <v>18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3004</v>
      </c>
      <c r="E89" s="2">
        <v>977</v>
      </c>
      <c r="F89" s="45">
        <f t="shared" si="8"/>
        <v>3981</v>
      </c>
      <c r="G89" s="62">
        <f t="shared" si="9"/>
        <v>6</v>
      </c>
      <c r="H89" s="47">
        <f t="shared" si="10"/>
        <v>0.24541572469228837</v>
      </c>
      <c r="I89" s="2">
        <f t="shared" si="11"/>
        <v>54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428</v>
      </c>
      <c r="E90" s="2">
        <v>150</v>
      </c>
      <c r="F90" s="45">
        <f t="shared" si="8"/>
        <v>578</v>
      </c>
      <c r="G90" s="62">
        <f t="shared" si="9"/>
        <v>47</v>
      </c>
      <c r="H90" s="47">
        <f t="shared" si="10"/>
        <v>0.25951557093425603</v>
      </c>
      <c r="I90" s="2">
        <f t="shared" si="11"/>
        <v>47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596</v>
      </c>
      <c r="E91" s="2">
        <v>210</v>
      </c>
      <c r="F91" s="45">
        <f t="shared" si="8"/>
        <v>806</v>
      </c>
      <c r="G91" s="62">
        <f t="shared" si="9"/>
        <v>37</v>
      </c>
      <c r="H91" s="47">
        <f t="shared" si="10"/>
        <v>0.26054590570719605</v>
      </c>
      <c r="I91" s="2">
        <f t="shared" si="11"/>
        <v>44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990</v>
      </c>
      <c r="E92" s="2">
        <v>301</v>
      </c>
      <c r="F92" s="45">
        <f t="shared" si="8"/>
        <v>1291</v>
      </c>
      <c r="G92" s="62">
        <f t="shared" si="9"/>
        <v>18</v>
      </c>
      <c r="H92" s="47">
        <f t="shared" si="10"/>
        <v>0.23315259488768397</v>
      </c>
      <c r="I92" s="2">
        <f t="shared" si="11"/>
        <v>62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335</v>
      </c>
      <c r="E93" s="2">
        <v>109</v>
      </c>
      <c r="F93" s="45">
        <f t="shared" si="8"/>
        <v>444</v>
      </c>
      <c r="G93" s="62">
        <f t="shared" si="9"/>
        <v>57</v>
      </c>
      <c r="H93" s="47">
        <f t="shared" si="10"/>
        <v>0.24549549549549549</v>
      </c>
      <c r="I93" s="2">
        <f t="shared" si="11"/>
        <v>53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364</v>
      </c>
      <c r="E94" s="2">
        <v>127</v>
      </c>
      <c r="F94" s="45">
        <f t="shared" si="8"/>
        <v>491</v>
      </c>
      <c r="G94" s="62">
        <f t="shared" si="9"/>
        <v>51</v>
      </c>
      <c r="H94" s="47">
        <f t="shared" si="10"/>
        <v>0.25865580448065173</v>
      </c>
      <c r="I94" s="2">
        <f t="shared" si="11"/>
        <v>48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721</v>
      </c>
      <c r="E95" s="2">
        <v>216</v>
      </c>
      <c r="F95" s="45">
        <f t="shared" si="8"/>
        <v>937</v>
      </c>
      <c r="G95" s="62">
        <f t="shared" si="9"/>
        <v>31</v>
      </c>
      <c r="H95" s="47">
        <f t="shared" si="10"/>
        <v>0.23052294557097119</v>
      </c>
      <c r="I95" s="2">
        <f t="shared" si="11"/>
        <v>63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26</v>
      </c>
      <c r="E96" s="2">
        <v>7</v>
      </c>
      <c r="F96" s="45">
        <f t="shared" si="8"/>
        <v>33</v>
      </c>
      <c r="G96" s="62">
        <f t="shared" si="9"/>
        <v>82</v>
      </c>
      <c r="H96" s="47">
        <f t="shared" si="10"/>
        <v>0.21212121212121213</v>
      </c>
      <c r="I96" s="2">
        <f t="shared" si="11"/>
        <v>68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321</v>
      </c>
      <c r="E97" s="2">
        <v>156</v>
      </c>
      <c r="F97" s="45">
        <f t="shared" si="8"/>
        <v>477</v>
      </c>
      <c r="G97" s="62">
        <f t="shared" si="9"/>
        <v>53</v>
      </c>
      <c r="H97" s="47">
        <f t="shared" si="10"/>
        <v>0.32704402515723269</v>
      </c>
      <c r="I97" s="2">
        <f t="shared" si="11"/>
        <v>30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63" t="s">
        <v>507</v>
      </c>
      <c r="D99" s="264">
        <f>SUM(D12:D97)</f>
        <v>67370</v>
      </c>
      <c r="E99" s="264">
        <f t="shared" ref="E99:F99" si="12">SUM(E12:E97)</f>
        <v>25697</v>
      </c>
      <c r="F99" s="265">
        <f t="shared" si="12"/>
        <v>93067</v>
      </c>
    </row>
  </sheetData>
  <autoFilter ref="A11:I97" xr:uid="{00000000-0009-0000-0000-000019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9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201</v>
      </c>
      <c r="E6" s="57">
        <f>INDEX(E12:E97,MATCH(C6,C12:C97,0),0)</f>
        <v>108</v>
      </c>
      <c r="F6" s="57">
        <f>SUM(D6:E6)</f>
        <v>309</v>
      </c>
      <c r="G6" s="58">
        <f>_xlfn.RANK.EQ(F6,$F$12:$F$97,0)</f>
        <v>63</v>
      </c>
      <c r="H6" s="59">
        <f>E6/F6</f>
        <v>0.34951456310679613</v>
      </c>
      <c r="I6" s="60">
        <f>_xlfn.RANK.EQ(H6,$H$12:$H$97,0)</f>
        <v>28</v>
      </c>
    </row>
    <row r="7" spans="1:13" x14ac:dyDescent="0.15">
      <c r="C7" s="28" t="s">
        <v>21</v>
      </c>
      <c r="D7" s="94">
        <f>ROUND(SUMIF($B$12:$B$97,"G",D12:D97)/(COUNTIFS(B12:B97,"G",D12:D97,"&lt;&gt;")),1)</f>
        <v>560.4</v>
      </c>
      <c r="E7" s="95">
        <f>ROUND(SUMIF($B$12:$B$97,"G",E12:E97)/(COUNTIFS(B12:B97,"G",D12:D97,"&lt;&gt;")),1)</f>
        <v>183.5</v>
      </c>
      <c r="F7" s="95">
        <f>ROUND(SUM(D7:E7),1)</f>
        <v>743.9</v>
      </c>
      <c r="G7" s="30"/>
      <c r="H7" s="31">
        <f>E7/F7</f>
        <v>0.24667293991127839</v>
      </c>
      <c r="I7" s="32"/>
    </row>
    <row r="8" spans="1:13" ht="14.25" thickBot="1" x14ac:dyDescent="0.2">
      <c r="C8" s="33" t="s">
        <v>22</v>
      </c>
      <c r="D8" s="97">
        <f>ROUND(AVERAGE(D12:D97),1)</f>
        <v>788.7</v>
      </c>
      <c r="E8" s="98">
        <f>ROUND(AVERAGE(E12:E97),1)</f>
        <v>302.60000000000002</v>
      </c>
      <c r="F8" s="98">
        <f>ROUND(SUM(D8:E8),1)</f>
        <v>1091.3</v>
      </c>
      <c r="G8" s="36"/>
      <c r="H8" s="37">
        <f>E8/F8</f>
        <v>0.27728397324292131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2021年度（基準日：５月１日）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61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2630</v>
      </c>
      <c r="E12" s="2">
        <v>1094</v>
      </c>
      <c r="F12" s="45">
        <f t="shared" ref="F12:F45" si="0">SUM(D12:E12)</f>
        <v>3724</v>
      </c>
      <c r="G12" s="62">
        <f t="shared" ref="G12:G45" si="1">_xlfn.RANK.EQ(F12,$F$12:$F$98,0)</f>
        <v>9</v>
      </c>
      <c r="H12" s="47">
        <f t="shared" ref="H12:H45" si="2">E12/F12</f>
        <v>0.29377013963480131</v>
      </c>
      <c r="I12" s="2">
        <f t="shared" ref="I12:I45" si="3">_xlfn.RANK.EQ(H12,$H$12:$H$98,0)</f>
        <v>38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64</v>
      </c>
      <c r="E13" s="2">
        <v>64</v>
      </c>
      <c r="F13" s="45">
        <f t="shared" si="0"/>
        <v>128</v>
      </c>
      <c r="G13" s="62">
        <f t="shared" si="1"/>
        <v>73</v>
      </c>
      <c r="H13" s="47">
        <f t="shared" si="2"/>
        <v>0.5</v>
      </c>
      <c r="I13" s="2">
        <f t="shared" si="3"/>
        <v>19</v>
      </c>
    </row>
    <row r="14" spans="1:13" x14ac:dyDescent="0.15">
      <c r="A14" s="1" t="s">
        <v>29</v>
      </c>
      <c r="B14" s="8" t="s">
        <v>338</v>
      </c>
      <c r="C14" s="1" t="s">
        <v>30</v>
      </c>
      <c r="D14" s="2">
        <v>421</v>
      </c>
      <c r="E14" s="2">
        <v>56</v>
      </c>
      <c r="F14" s="45">
        <f t="shared" si="0"/>
        <v>477</v>
      </c>
      <c r="G14" s="62">
        <f t="shared" si="1"/>
        <v>54</v>
      </c>
      <c r="H14" s="47">
        <f t="shared" si="2"/>
        <v>0.11740041928721175</v>
      </c>
      <c r="I14" s="2">
        <f t="shared" si="3"/>
        <v>80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9</v>
      </c>
      <c r="E15" s="2">
        <v>9</v>
      </c>
      <c r="F15" s="45">
        <f t="shared" si="0"/>
        <v>18</v>
      </c>
      <c r="G15" s="62">
        <f t="shared" si="1"/>
        <v>85</v>
      </c>
      <c r="H15" s="47">
        <f t="shared" si="2"/>
        <v>0.5</v>
      </c>
      <c r="I15" s="2">
        <f t="shared" si="3"/>
        <v>19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51</v>
      </c>
      <c r="E16" s="2">
        <v>67</v>
      </c>
      <c r="F16" s="45">
        <f t="shared" si="0"/>
        <v>118</v>
      </c>
      <c r="G16" s="62">
        <f t="shared" si="1"/>
        <v>74</v>
      </c>
      <c r="H16" s="47">
        <f t="shared" si="2"/>
        <v>0.56779661016949157</v>
      </c>
      <c r="I16" s="2">
        <f t="shared" si="3"/>
        <v>14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200</v>
      </c>
      <c r="E17" s="2">
        <v>28</v>
      </c>
      <c r="F17" s="45">
        <f t="shared" si="0"/>
        <v>228</v>
      </c>
      <c r="G17" s="62">
        <f t="shared" si="1"/>
        <v>69</v>
      </c>
      <c r="H17" s="47">
        <f t="shared" si="2"/>
        <v>0.12280701754385964</v>
      </c>
      <c r="I17" s="2">
        <f t="shared" si="3"/>
        <v>79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15</v>
      </c>
      <c r="E18" s="2">
        <v>29</v>
      </c>
      <c r="F18" s="45">
        <f t="shared" si="0"/>
        <v>44</v>
      </c>
      <c r="G18" s="62">
        <f t="shared" si="1"/>
        <v>79</v>
      </c>
      <c r="H18" s="47">
        <f t="shared" si="2"/>
        <v>0.65909090909090906</v>
      </c>
      <c r="I18" s="2">
        <f t="shared" si="3"/>
        <v>7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363</v>
      </c>
      <c r="E19" s="2">
        <v>128</v>
      </c>
      <c r="F19" s="45">
        <f t="shared" si="0"/>
        <v>491</v>
      </c>
      <c r="G19" s="62">
        <f t="shared" si="1"/>
        <v>51</v>
      </c>
      <c r="H19" s="47">
        <f t="shared" si="2"/>
        <v>0.26069246435845211</v>
      </c>
      <c r="I19" s="2">
        <f t="shared" si="3"/>
        <v>48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446</v>
      </c>
      <c r="E20" s="2">
        <v>122</v>
      </c>
      <c r="F20" s="45">
        <f t="shared" si="0"/>
        <v>568</v>
      </c>
      <c r="G20" s="62">
        <f t="shared" si="1"/>
        <v>47</v>
      </c>
      <c r="H20" s="47">
        <f t="shared" si="2"/>
        <v>0.21478873239436619</v>
      </c>
      <c r="I20" s="2">
        <f t="shared" si="3"/>
        <v>68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3002</v>
      </c>
      <c r="E21" s="2">
        <v>997</v>
      </c>
      <c r="F21" s="45">
        <f t="shared" si="0"/>
        <v>3999</v>
      </c>
      <c r="G21" s="62">
        <f t="shared" si="1"/>
        <v>7</v>
      </c>
      <c r="H21" s="47">
        <f t="shared" si="2"/>
        <v>0.2493123280820205</v>
      </c>
      <c r="I21" s="2">
        <f t="shared" si="3"/>
        <v>54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11</v>
      </c>
      <c r="E22" s="2">
        <v>12</v>
      </c>
      <c r="F22" s="45">
        <f t="shared" si="0"/>
        <v>23</v>
      </c>
      <c r="G22" s="62">
        <f t="shared" si="1"/>
        <v>83</v>
      </c>
      <c r="H22" s="47">
        <f t="shared" si="2"/>
        <v>0.52173913043478259</v>
      </c>
      <c r="I22" s="2">
        <f t="shared" si="3"/>
        <v>17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353</v>
      </c>
      <c r="E23" s="2">
        <v>112</v>
      </c>
      <c r="F23" s="45">
        <f t="shared" si="0"/>
        <v>465</v>
      </c>
      <c r="G23" s="62">
        <f t="shared" si="1"/>
        <v>56</v>
      </c>
      <c r="H23" s="47">
        <f t="shared" si="2"/>
        <v>0.24086021505376345</v>
      </c>
      <c r="I23" s="2">
        <f t="shared" si="3"/>
        <v>61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737</v>
      </c>
      <c r="E24" s="2">
        <v>195</v>
      </c>
      <c r="F24" s="45">
        <f t="shared" si="0"/>
        <v>932</v>
      </c>
      <c r="G24" s="62">
        <f t="shared" si="1"/>
        <v>32</v>
      </c>
      <c r="H24" s="47">
        <f t="shared" si="2"/>
        <v>0.20922746781115881</v>
      </c>
      <c r="I24" s="2">
        <f t="shared" si="3"/>
        <v>70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132</v>
      </c>
      <c r="E25" s="2">
        <v>78</v>
      </c>
      <c r="F25" s="45">
        <f t="shared" si="0"/>
        <v>210</v>
      </c>
      <c r="G25" s="62">
        <f t="shared" si="1"/>
        <v>70</v>
      </c>
      <c r="H25" s="47">
        <f t="shared" si="2"/>
        <v>0.37142857142857144</v>
      </c>
      <c r="I25" s="2">
        <f t="shared" si="3"/>
        <v>24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849</v>
      </c>
      <c r="E26" s="2">
        <v>190</v>
      </c>
      <c r="F26" s="45">
        <f t="shared" si="0"/>
        <v>1039</v>
      </c>
      <c r="G26" s="62">
        <f t="shared" si="1"/>
        <v>27</v>
      </c>
      <c r="H26" s="47">
        <f t="shared" si="2"/>
        <v>0.18286814244465832</v>
      </c>
      <c r="I26" s="2">
        <f t="shared" si="3"/>
        <v>75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2670</v>
      </c>
      <c r="E27" s="2">
        <v>1391</v>
      </c>
      <c r="F27" s="45">
        <f t="shared" si="0"/>
        <v>4061</v>
      </c>
      <c r="G27" s="62">
        <f t="shared" si="1"/>
        <v>4</v>
      </c>
      <c r="H27" s="47">
        <f t="shared" si="2"/>
        <v>0.34252647131248459</v>
      </c>
      <c r="I27" s="2">
        <f t="shared" si="3"/>
        <v>29</v>
      </c>
    </row>
    <row r="28" spans="1:9" x14ac:dyDescent="0.15">
      <c r="A28" s="1" t="s">
        <v>58</v>
      </c>
      <c r="B28" s="8" t="s">
        <v>339</v>
      </c>
      <c r="C28" s="1" t="s">
        <v>59</v>
      </c>
      <c r="D28" s="2">
        <v>9</v>
      </c>
      <c r="E28" s="2">
        <v>13</v>
      </c>
      <c r="F28" s="45">
        <f t="shared" si="0"/>
        <v>22</v>
      </c>
      <c r="G28" s="62">
        <f t="shared" si="1"/>
        <v>84</v>
      </c>
      <c r="H28" s="47">
        <f t="shared" si="2"/>
        <v>0.59090909090909094</v>
      </c>
      <c r="I28" s="2">
        <f t="shared" si="3"/>
        <v>11</v>
      </c>
    </row>
    <row r="29" spans="1:9" x14ac:dyDescent="0.15">
      <c r="A29" s="1" t="s">
        <v>60</v>
      </c>
      <c r="B29" s="8" t="s">
        <v>343</v>
      </c>
      <c r="C29" s="1" t="s">
        <v>61</v>
      </c>
      <c r="D29" s="2">
        <v>580</v>
      </c>
      <c r="E29" s="2">
        <v>204</v>
      </c>
      <c r="F29" s="45">
        <f t="shared" si="0"/>
        <v>784</v>
      </c>
      <c r="G29" s="62">
        <f t="shared" si="1"/>
        <v>37</v>
      </c>
      <c r="H29" s="47">
        <f t="shared" si="2"/>
        <v>0.26020408163265307</v>
      </c>
      <c r="I29" s="2">
        <f t="shared" si="3"/>
        <v>49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612</v>
      </c>
      <c r="E30" s="2">
        <v>198</v>
      </c>
      <c r="F30" s="45">
        <f t="shared" si="0"/>
        <v>810</v>
      </c>
      <c r="G30" s="62">
        <f t="shared" si="1"/>
        <v>35</v>
      </c>
      <c r="H30" s="47">
        <f t="shared" si="2"/>
        <v>0.24444444444444444</v>
      </c>
      <c r="I30" s="2">
        <f t="shared" si="3"/>
        <v>58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866</v>
      </c>
      <c r="E31" s="2">
        <v>283</v>
      </c>
      <c r="F31" s="45">
        <f t="shared" si="0"/>
        <v>1149</v>
      </c>
      <c r="G31" s="62">
        <f t="shared" si="1"/>
        <v>23</v>
      </c>
      <c r="H31" s="47">
        <f t="shared" si="2"/>
        <v>0.24630113141862489</v>
      </c>
      <c r="I31" s="2">
        <f t="shared" si="3"/>
        <v>56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1400</v>
      </c>
      <c r="E32" s="2">
        <v>647</v>
      </c>
      <c r="F32" s="45">
        <f t="shared" si="0"/>
        <v>2047</v>
      </c>
      <c r="G32" s="62">
        <f t="shared" si="1"/>
        <v>12</v>
      </c>
      <c r="H32" s="47">
        <f t="shared" si="2"/>
        <v>0.31607230092818761</v>
      </c>
      <c r="I32" s="2">
        <f t="shared" si="3"/>
        <v>32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5481</v>
      </c>
      <c r="E33" s="2">
        <v>1838</v>
      </c>
      <c r="F33" s="45">
        <f t="shared" si="0"/>
        <v>7319</v>
      </c>
      <c r="G33" s="62">
        <f t="shared" si="1"/>
        <v>1</v>
      </c>
      <c r="H33" s="47">
        <f t="shared" si="2"/>
        <v>0.25112720316983195</v>
      </c>
      <c r="I33" s="2">
        <f t="shared" si="3"/>
        <v>53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118</v>
      </c>
      <c r="E34" s="2">
        <v>166</v>
      </c>
      <c r="F34" s="45">
        <f t="shared" si="0"/>
        <v>284</v>
      </c>
      <c r="G34" s="62">
        <f t="shared" si="1"/>
        <v>64</v>
      </c>
      <c r="H34" s="47">
        <f t="shared" si="2"/>
        <v>0.58450704225352113</v>
      </c>
      <c r="I34" s="2">
        <f t="shared" si="3"/>
        <v>12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117</v>
      </c>
      <c r="E35" s="2">
        <v>194</v>
      </c>
      <c r="F35" s="45">
        <f t="shared" si="0"/>
        <v>311</v>
      </c>
      <c r="G35" s="62">
        <f t="shared" si="1"/>
        <v>62</v>
      </c>
      <c r="H35" s="47">
        <f t="shared" si="2"/>
        <v>0.6237942122186495</v>
      </c>
      <c r="I35" s="2">
        <f t="shared" si="3"/>
        <v>10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363</v>
      </c>
      <c r="E36" s="2">
        <v>670</v>
      </c>
      <c r="F36" s="45">
        <f t="shared" si="0"/>
        <v>1033</v>
      </c>
      <c r="G36" s="62">
        <f t="shared" si="1"/>
        <v>28</v>
      </c>
      <c r="H36" s="47">
        <f t="shared" si="2"/>
        <v>0.64859632139399803</v>
      </c>
      <c r="I36" s="2">
        <f t="shared" si="3"/>
        <v>9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3221</v>
      </c>
      <c r="E37" s="2">
        <v>794</v>
      </c>
      <c r="F37" s="45">
        <f t="shared" si="0"/>
        <v>4015</v>
      </c>
      <c r="G37" s="62">
        <f t="shared" si="1"/>
        <v>6</v>
      </c>
      <c r="H37" s="47">
        <f t="shared" si="2"/>
        <v>0.19775840597758407</v>
      </c>
      <c r="I37" s="2">
        <f t="shared" si="3"/>
        <v>72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2</v>
      </c>
      <c r="E38" s="2">
        <v>495</v>
      </c>
      <c r="F38" s="45">
        <f t="shared" si="0"/>
        <v>497</v>
      </c>
      <c r="G38" s="62">
        <f t="shared" si="1"/>
        <v>50</v>
      </c>
      <c r="H38" s="47">
        <f t="shared" si="2"/>
        <v>0.99597585513078468</v>
      </c>
      <c r="I38" s="2">
        <f t="shared" si="3"/>
        <v>2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83</v>
      </c>
      <c r="E39" s="2">
        <v>163</v>
      </c>
      <c r="F39" s="45">
        <f t="shared" si="0"/>
        <v>246</v>
      </c>
      <c r="G39" s="62">
        <f t="shared" si="1"/>
        <v>67</v>
      </c>
      <c r="H39" s="47">
        <f t="shared" si="2"/>
        <v>0.66260162601626016</v>
      </c>
      <c r="I39" s="2">
        <f t="shared" si="3"/>
        <v>6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929</v>
      </c>
      <c r="E40" s="2">
        <v>391</v>
      </c>
      <c r="F40" s="45">
        <f t="shared" si="0"/>
        <v>1320</v>
      </c>
      <c r="G40" s="62">
        <f t="shared" si="1"/>
        <v>17</v>
      </c>
      <c r="H40" s="47">
        <f t="shared" si="2"/>
        <v>0.2962121212121212</v>
      </c>
      <c r="I40" s="2">
        <f t="shared" si="3"/>
        <v>37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1010</v>
      </c>
      <c r="E41" s="2">
        <v>130</v>
      </c>
      <c r="F41" s="45">
        <f t="shared" si="0"/>
        <v>1140</v>
      </c>
      <c r="G41" s="62">
        <f t="shared" si="1"/>
        <v>24</v>
      </c>
      <c r="H41" s="47">
        <f t="shared" si="2"/>
        <v>0.11403508771929824</v>
      </c>
      <c r="I41" s="2">
        <f t="shared" si="3"/>
        <v>81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539</v>
      </c>
      <c r="E42" s="2">
        <v>383</v>
      </c>
      <c r="F42" s="45">
        <f t="shared" si="0"/>
        <v>922</v>
      </c>
      <c r="G42" s="62">
        <f t="shared" si="1"/>
        <v>33</v>
      </c>
      <c r="H42" s="47">
        <f t="shared" si="2"/>
        <v>0.41540130151843818</v>
      </c>
      <c r="I42" s="2">
        <f t="shared" si="3"/>
        <v>23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178</v>
      </c>
      <c r="E43" s="2">
        <v>96</v>
      </c>
      <c r="F43" s="45">
        <f t="shared" si="0"/>
        <v>274</v>
      </c>
      <c r="G43" s="62">
        <f t="shared" si="1"/>
        <v>66</v>
      </c>
      <c r="H43" s="47">
        <f t="shared" si="2"/>
        <v>0.35036496350364965</v>
      </c>
      <c r="I43" s="2">
        <f t="shared" si="3"/>
        <v>27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348</v>
      </c>
      <c r="E44" s="2">
        <v>189</v>
      </c>
      <c r="F44" s="45">
        <f t="shared" si="0"/>
        <v>537</v>
      </c>
      <c r="G44" s="62">
        <f t="shared" si="1"/>
        <v>48</v>
      </c>
      <c r="H44" s="47">
        <f t="shared" si="2"/>
        <v>0.35195530726256985</v>
      </c>
      <c r="I44" s="2">
        <f t="shared" si="3"/>
        <v>26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1219</v>
      </c>
      <c r="E45" s="2">
        <v>515</v>
      </c>
      <c r="F45" s="45">
        <f t="shared" si="0"/>
        <v>1734</v>
      </c>
      <c r="G45" s="62">
        <f t="shared" si="1"/>
        <v>13</v>
      </c>
      <c r="H45" s="47">
        <f t="shared" si="2"/>
        <v>0.29700115340253747</v>
      </c>
      <c r="I45" s="2">
        <f t="shared" si="3"/>
        <v>36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10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964</v>
      </c>
      <c r="E47" s="2">
        <v>278</v>
      </c>
      <c r="F47" s="45">
        <f t="shared" ref="F47:F78" si="4">SUM(D47:E47)</f>
        <v>1242</v>
      </c>
      <c r="G47" s="62">
        <f t="shared" ref="G47:G78" si="5">_xlfn.RANK.EQ(F47,$F$12:$F$98,0)</f>
        <v>21</v>
      </c>
      <c r="H47" s="47">
        <f t="shared" ref="H47:H78" si="6">E47/F47</f>
        <v>0.22383252818035426</v>
      </c>
      <c r="I47" s="2">
        <f t="shared" ref="I47:I78" si="7">_xlfn.RANK.EQ(H47,$H$12:$H$98,0)</f>
        <v>66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767</v>
      </c>
      <c r="E48" s="2">
        <v>85</v>
      </c>
      <c r="F48" s="45">
        <f t="shared" si="4"/>
        <v>852</v>
      </c>
      <c r="G48" s="62">
        <f t="shared" si="5"/>
        <v>34</v>
      </c>
      <c r="H48" s="47">
        <f t="shared" si="6"/>
        <v>9.9765258215962438E-2</v>
      </c>
      <c r="I48" s="2">
        <f t="shared" si="7"/>
        <v>83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137</v>
      </c>
      <c r="E49" s="2">
        <v>139</v>
      </c>
      <c r="F49" s="45">
        <f t="shared" si="4"/>
        <v>276</v>
      </c>
      <c r="G49" s="62">
        <f t="shared" si="5"/>
        <v>65</v>
      </c>
      <c r="H49" s="47">
        <f t="shared" si="6"/>
        <v>0.50362318840579712</v>
      </c>
      <c r="I49" s="2">
        <f t="shared" si="7"/>
        <v>18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616</v>
      </c>
      <c r="E50" s="2">
        <v>181</v>
      </c>
      <c r="F50" s="45">
        <f t="shared" si="4"/>
        <v>797</v>
      </c>
      <c r="G50" s="62">
        <f t="shared" si="5"/>
        <v>36</v>
      </c>
      <c r="H50" s="47">
        <f t="shared" si="6"/>
        <v>0.22710163111668757</v>
      </c>
      <c r="I50" s="2">
        <f t="shared" si="7"/>
        <v>65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976</v>
      </c>
      <c r="E51" s="2">
        <v>322</v>
      </c>
      <c r="F51" s="45">
        <f t="shared" si="4"/>
        <v>1298</v>
      </c>
      <c r="G51" s="62">
        <f t="shared" si="5"/>
        <v>18</v>
      </c>
      <c r="H51" s="47">
        <f t="shared" si="6"/>
        <v>0.24807395993836673</v>
      </c>
      <c r="I51" s="2">
        <f t="shared" si="7"/>
        <v>55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627</v>
      </c>
      <c r="E52" s="2">
        <v>153</v>
      </c>
      <c r="F52" s="45">
        <f t="shared" si="4"/>
        <v>780</v>
      </c>
      <c r="G52" s="62">
        <f t="shared" si="5"/>
        <v>39</v>
      </c>
      <c r="H52" s="47">
        <f t="shared" si="6"/>
        <v>0.19615384615384615</v>
      </c>
      <c r="I52" s="2">
        <f t="shared" si="7"/>
        <v>73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506</v>
      </c>
      <c r="E53" s="2">
        <v>79</v>
      </c>
      <c r="F53" s="45">
        <f t="shared" si="4"/>
        <v>585</v>
      </c>
      <c r="G53" s="62">
        <f t="shared" si="5"/>
        <v>46</v>
      </c>
      <c r="H53" s="47">
        <f t="shared" si="6"/>
        <v>0.13504273504273503</v>
      </c>
      <c r="I53" s="2">
        <f t="shared" si="7"/>
        <v>78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404</v>
      </c>
      <c r="E54" s="2">
        <v>127</v>
      </c>
      <c r="F54" s="45">
        <f t="shared" si="4"/>
        <v>531</v>
      </c>
      <c r="G54" s="62">
        <f t="shared" si="5"/>
        <v>49</v>
      </c>
      <c r="H54" s="47">
        <f t="shared" si="6"/>
        <v>0.2391713747645951</v>
      </c>
      <c r="I54" s="2">
        <f t="shared" si="7"/>
        <v>62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1137</v>
      </c>
      <c r="E55" s="2">
        <v>311</v>
      </c>
      <c r="F55" s="45">
        <f t="shared" si="4"/>
        <v>1448</v>
      </c>
      <c r="G55" s="62">
        <f t="shared" si="5"/>
        <v>16</v>
      </c>
      <c r="H55" s="47">
        <f t="shared" si="6"/>
        <v>0.21477900552486187</v>
      </c>
      <c r="I55" s="2">
        <f t="shared" si="7"/>
        <v>69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760</v>
      </c>
      <c r="E56" s="2">
        <v>304</v>
      </c>
      <c r="F56" s="45">
        <f t="shared" si="4"/>
        <v>1064</v>
      </c>
      <c r="G56" s="62">
        <f t="shared" si="5"/>
        <v>26</v>
      </c>
      <c r="H56" s="47">
        <f t="shared" si="6"/>
        <v>0.2857142857142857</v>
      </c>
      <c r="I56" s="2">
        <f t="shared" si="7"/>
        <v>41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1034</v>
      </c>
      <c r="E57" s="2">
        <v>229</v>
      </c>
      <c r="F57" s="45">
        <f t="shared" si="4"/>
        <v>1263</v>
      </c>
      <c r="G57" s="62">
        <f t="shared" si="5"/>
        <v>20</v>
      </c>
      <c r="H57" s="47">
        <f t="shared" si="6"/>
        <v>0.18131433095803642</v>
      </c>
      <c r="I57" s="2">
        <f t="shared" si="7"/>
        <v>76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11</v>
      </c>
      <c r="E58" s="2">
        <v>35</v>
      </c>
      <c r="F58" s="45">
        <f t="shared" si="4"/>
        <v>46</v>
      </c>
      <c r="G58" s="62">
        <f t="shared" si="5"/>
        <v>78</v>
      </c>
      <c r="H58" s="47">
        <f t="shared" si="6"/>
        <v>0.76086956521739135</v>
      </c>
      <c r="I58" s="2">
        <f t="shared" si="7"/>
        <v>4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2733</v>
      </c>
      <c r="E59" s="2">
        <v>1070</v>
      </c>
      <c r="F59" s="45">
        <f t="shared" si="4"/>
        <v>3803</v>
      </c>
      <c r="G59" s="62">
        <f t="shared" si="5"/>
        <v>8</v>
      </c>
      <c r="H59" s="47">
        <f t="shared" si="6"/>
        <v>0.28135682356034708</v>
      </c>
      <c r="I59" s="2">
        <f t="shared" si="7"/>
        <v>44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1258</v>
      </c>
      <c r="E60" s="2">
        <v>218</v>
      </c>
      <c r="F60" s="45">
        <f t="shared" si="4"/>
        <v>1476</v>
      </c>
      <c r="G60" s="62">
        <f t="shared" si="5"/>
        <v>15</v>
      </c>
      <c r="H60" s="47">
        <f t="shared" si="6"/>
        <v>0.14769647696476965</v>
      </c>
      <c r="I60" s="2">
        <f t="shared" si="7"/>
        <v>77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19</v>
      </c>
      <c r="E61" s="2">
        <v>63</v>
      </c>
      <c r="F61" s="45">
        <f t="shared" si="4"/>
        <v>82</v>
      </c>
      <c r="G61" s="62">
        <f t="shared" si="5"/>
        <v>76</v>
      </c>
      <c r="H61" s="47">
        <f t="shared" si="6"/>
        <v>0.76829268292682928</v>
      </c>
      <c r="I61" s="2">
        <f t="shared" si="7"/>
        <v>3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679</v>
      </c>
      <c r="E62" s="2">
        <v>69</v>
      </c>
      <c r="F62" s="45">
        <f t="shared" si="4"/>
        <v>748</v>
      </c>
      <c r="G62" s="62">
        <f t="shared" si="5"/>
        <v>40</v>
      </c>
      <c r="H62" s="47">
        <f t="shared" si="6"/>
        <v>9.2245989304812828E-2</v>
      </c>
      <c r="I62" s="2">
        <f t="shared" si="7"/>
        <v>84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568</v>
      </c>
      <c r="E63" s="2">
        <v>175</v>
      </c>
      <c r="F63" s="45">
        <f t="shared" si="4"/>
        <v>743</v>
      </c>
      <c r="G63" s="62">
        <f t="shared" si="5"/>
        <v>41</v>
      </c>
      <c r="H63" s="47">
        <f t="shared" si="6"/>
        <v>0.23553162853297444</v>
      </c>
      <c r="I63" s="2">
        <f t="shared" si="7"/>
        <v>64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110</v>
      </c>
      <c r="E64" s="2">
        <v>44</v>
      </c>
      <c r="F64" s="45">
        <f t="shared" si="4"/>
        <v>154</v>
      </c>
      <c r="G64" s="62">
        <f t="shared" si="5"/>
        <v>71</v>
      </c>
      <c r="H64" s="47">
        <f t="shared" si="6"/>
        <v>0.2857142857142857</v>
      </c>
      <c r="I64" s="2">
        <f t="shared" si="7"/>
        <v>41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8</v>
      </c>
      <c r="E65" s="2">
        <v>22</v>
      </c>
      <c r="F65" s="45">
        <f t="shared" si="4"/>
        <v>30</v>
      </c>
      <c r="G65" s="62">
        <f t="shared" si="5"/>
        <v>82</v>
      </c>
      <c r="H65" s="47">
        <f t="shared" si="6"/>
        <v>0.73333333333333328</v>
      </c>
      <c r="I65" s="2">
        <f t="shared" si="7"/>
        <v>5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3652</v>
      </c>
      <c r="E66" s="2">
        <v>1304</v>
      </c>
      <c r="F66" s="45">
        <f t="shared" si="4"/>
        <v>4956</v>
      </c>
      <c r="G66" s="62">
        <f t="shared" si="5"/>
        <v>2</v>
      </c>
      <c r="H66" s="47">
        <f t="shared" si="6"/>
        <v>0.26311541565778856</v>
      </c>
      <c r="I66" s="2">
        <f t="shared" si="7"/>
        <v>47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51</v>
      </c>
      <c r="E67" s="2">
        <v>50</v>
      </c>
      <c r="F67" s="45">
        <f t="shared" si="4"/>
        <v>101</v>
      </c>
      <c r="G67" s="62">
        <f t="shared" si="5"/>
        <v>75</v>
      </c>
      <c r="H67" s="47">
        <f t="shared" si="6"/>
        <v>0.49504950495049505</v>
      </c>
      <c r="I67" s="2">
        <f t="shared" si="7"/>
        <v>21</v>
      </c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775</v>
      </c>
      <c r="E68" s="2">
        <v>306</v>
      </c>
      <c r="F68" s="45">
        <f t="shared" si="4"/>
        <v>1081</v>
      </c>
      <c r="G68" s="62">
        <f t="shared" si="5"/>
        <v>25</v>
      </c>
      <c r="H68" s="47">
        <f t="shared" si="6"/>
        <v>0.28307123034227566</v>
      </c>
      <c r="I68" s="2">
        <f t="shared" si="7"/>
        <v>43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3255</v>
      </c>
      <c r="E69" s="2">
        <v>1316</v>
      </c>
      <c r="F69" s="45">
        <f t="shared" si="4"/>
        <v>4571</v>
      </c>
      <c r="G69" s="62">
        <f t="shared" si="5"/>
        <v>3</v>
      </c>
      <c r="H69" s="47">
        <f t="shared" si="6"/>
        <v>0.28790199081163859</v>
      </c>
      <c r="I69" s="2">
        <f t="shared" si="7"/>
        <v>39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56</v>
      </c>
      <c r="E70" s="2">
        <v>78</v>
      </c>
      <c r="F70" s="45">
        <f t="shared" si="4"/>
        <v>134</v>
      </c>
      <c r="G70" s="62">
        <f t="shared" si="5"/>
        <v>72</v>
      </c>
      <c r="H70" s="47">
        <f t="shared" si="6"/>
        <v>0.58208955223880599</v>
      </c>
      <c r="I70" s="2">
        <f t="shared" si="7"/>
        <v>13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1661</v>
      </c>
      <c r="E71" s="2">
        <v>910</v>
      </c>
      <c r="F71" s="45">
        <f t="shared" si="4"/>
        <v>2571</v>
      </c>
      <c r="G71" s="62">
        <f t="shared" si="5"/>
        <v>10</v>
      </c>
      <c r="H71" s="47">
        <f t="shared" si="6"/>
        <v>0.35394788020225593</v>
      </c>
      <c r="I71" s="2">
        <f t="shared" si="7"/>
        <v>25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124</v>
      </c>
      <c r="E72" s="2">
        <v>235</v>
      </c>
      <c r="F72" s="45">
        <f t="shared" si="4"/>
        <v>359</v>
      </c>
      <c r="G72" s="62">
        <f t="shared" si="5"/>
        <v>61</v>
      </c>
      <c r="H72" s="47">
        <f t="shared" si="6"/>
        <v>0.65459610027855153</v>
      </c>
      <c r="I72" s="2">
        <f t="shared" si="7"/>
        <v>8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36</v>
      </c>
      <c r="E73" s="2">
        <v>35</v>
      </c>
      <c r="F73" s="45">
        <f t="shared" si="4"/>
        <v>71</v>
      </c>
      <c r="G73" s="62">
        <f t="shared" si="5"/>
        <v>77</v>
      </c>
      <c r="H73" s="47">
        <f t="shared" si="6"/>
        <v>0.49295774647887325</v>
      </c>
      <c r="I73" s="2">
        <f t="shared" si="7"/>
        <v>22</v>
      </c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401</v>
      </c>
      <c r="F74" s="45">
        <f t="shared" si="4"/>
        <v>401</v>
      </c>
      <c r="G74" s="62">
        <f t="shared" si="5"/>
        <v>58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565</v>
      </c>
      <c r="E75" s="2">
        <v>136</v>
      </c>
      <c r="F75" s="45">
        <f t="shared" si="4"/>
        <v>701</v>
      </c>
      <c r="G75" s="62">
        <f t="shared" si="5"/>
        <v>43</v>
      </c>
      <c r="H75" s="47">
        <f t="shared" si="6"/>
        <v>0.19400855920114124</v>
      </c>
      <c r="I75" s="2">
        <f t="shared" si="7"/>
        <v>74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298</v>
      </c>
      <c r="E76" s="2">
        <v>101</v>
      </c>
      <c r="F76" s="45">
        <f t="shared" si="4"/>
        <v>399</v>
      </c>
      <c r="G76" s="62">
        <f t="shared" si="5"/>
        <v>59</v>
      </c>
      <c r="H76" s="47">
        <f t="shared" si="6"/>
        <v>0.25313283208020049</v>
      </c>
      <c r="I76" s="2">
        <f t="shared" si="7"/>
        <v>52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473</v>
      </c>
      <c r="E77" s="2">
        <v>177</v>
      </c>
      <c r="F77" s="45">
        <f t="shared" si="4"/>
        <v>650</v>
      </c>
      <c r="G77" s="62">
        <f t="shared" si="5"/>
        <v>44</v>
      </c>
      <c r="H77" s="47">
        <f t="shared" si="6"/>
        <v>0.27230769230769231</v>
      </c>
      <c r="I77" s="2">
        <f t="shared" si="7"/>
        <v>46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320</v>
      </c>
      <c r="E78" s="2">
        <v>161</v>
      </c>
      <c r="F78" s="45">
        <f t="shared" si="4"/>
        <v>481</v>
      </c>
      <c r="G78" s="62">
        <f t="shared" si="5"/>
        <v>53</v>
      </c>
      <c r="H78" s="47">
        <f t="shared" si="6"/>
        <v>0.33471933471933474</v>
      </c>
      <c r="I78" s="2">
        <f t="shared" si="7"/>
        <v>31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1184</v>
      </c>
      <c r="E79" s="2">
        <v>477</v>
      </c>
      <c r="F79" s="45">
        <f t="shared" ref="F79:F97" si="8">SUM(D79:E79)</f>
        <v>1661</v>
      </c>
      <c r="G79" s="62">
        <f t="shared" ref="G79:G97" si="9">_xlfn.RANK.EQ(F79,$F$12:$F$98,0)</f>
        <v>14</v>
      </c>
      <c r="H79" s="47">
        <f t="shared" ref="H79:H97" si="10">E79/F79</f>
        <v>0.28717639975918119</v>
      </c>
      <c r="I79" s="2">
        <f t="shared" ref="I79:I97" si="11">_xlfn.RANK.EQ(H79,$H$12:$H$98,0)</f>
        <v>40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1661</v>
      </c>
      <c r="E80" s="2">
        <v>852</v>
      </c>
      <c r="F80" s="45">
        <f t="shared" si="8"/>
        <v>2513</v>
      </c>
      <c r="G80" s="62">
        <f t="shared" si="9"/>
        <v>11</v>
      </c>
      <c r="H80" s="47">
        <f t="shared" si="10"/>
        <v>0.33903700756068444</v>
      </c>
      <c r="I80" s="2">
        <f t="shared" si="11"/>
        <v>30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753</v>
      </c>
      <c r="E81" s="2">
        <v>193</v>
      </c>
      <c r="F81" s="45">
        <f t="shared" si="8"/>
        <v>946</v>
      </c>
      <c r="G81" s="62">
        <f t="shared" si="9"/>
        <v>31</v>
      </c>
      <c r="H81" s="47">
        <f t="shared" si="10"/>
        <v>0.20401691331923891</v>
      </c>
      <c r="I81" s="2">
        <f t="shared" si="11"/>
        <v>71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744</v>
      </c>
      <c r="E82" s="2">
        <v>241</v>
      </c>
      <c r="F82" s="45">
        <f t="shared" si="8"/>
        <v>985</v>
      </c>
      <c r="G82" s="62">
        <f t="shared" si="9"/>
        <v>29</v>
      </c>
      <c r="H82" s="47">
        <f t="shared" si="10"/>
        <v>0.24467005076142131</v>
      </c>
      <c r="I82" s="2">
        <f t="shared" si="11"/>
        <v>57</v>
      </c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107</v>
      </c>
      <c r="E83" s="2">
        <v>122</v>
      </c>
      <c r="F83" s="45">
        <f t="shared" si="8"/>
        <v>229</v>
      </c>
      <c r="G83" s="62">
        <f t="shared" si="9"/>
        <v>68</v>
      </c>
      <c r="H83" s="47">
        <f t="shared" si="10"/>
        <v>0.53275109170305679</v>
      </c>
      <c r="I83" s="2">
        <f t="shared" si="11"/>
        <v>16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261</v>
      </c>
      <c r="E84" s="2">
        <v>119</v>
      </c>
      <c r="F84" s="45">
        <f t="shared" si="8"/>
        <v>380</v>
      </c>
      <c r="G84" s="62">
        <f t="shared" si="9"/>
        <v>60</v>
      </c>
      <c r="H84" s="47">
        <f t="shared" si="10"/>
        <v>0.31315789473684208</v>
      </c>
      <c r="I84" s="2">
        <f t="shared" si="11"/>
        <v>33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575</v>
      </c>
      <c r="E85" s="2">
        <v>158</v>
      </c>
      <c r="F85" s="45">
        <f t="shared" si="8"/>
        <v>733</v>
      </c>
      <c r="G85" s="62">
        <f t="shared" si="9"/>
        <v>42</v>
      </c>
      <c r="H85" s="47">
        <f t="shared" si="10"/>
        <v>0.21555252387448839</v>
      </c>
      <c r="I85" s="2">
        <f t="shared" si="11"/>
        <v>67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201</v>
      </c>
      <c r="E86" s="52">
        <v>108</v>
      </c>
      <c r="F86" s="53">
        <f t="shared" si="8"/>
        <v>309</v>
      </c>
      <c r="G86" s="63">
        <f t="shared" si="9"/>
        <v>63</v>
      </c>
      <c r="H86" s="55">
        <f t="shared" si="10"/>
        <v>0.34951456310679613</v>
      </c>
      <c r="I86" s="52">
        <f t="shared" si="11"/>
        <v>28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1195</v>
      </c>
      <c r="E87" s="2">
        <v>101</v>
      </c>
      <c r="F87" s="45">
        <f t="shared" si="8"/>
        <v>1296</v>
      </c>
      <c r="G87" s="62">
        <f t="shared" si="9"/>
        <v>19</v>
      </c>
      <c r="H87" s="47">
        <f t="shared" si="10"/>
        <v>7.7932098765432098E-2</v>
      </c>
      <c r="I87" s="2">
        <f t="shared" si="11"/>
        <v>85</v>
      </c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16</v>
      </c>
      <c r="E88" s="2">
        <v>20</v>
      </c>
      <c r="F88" s="45">
        <f t="shared" si="8"/>
        <v>36</v>
      </c>
      <c r="G88" s="62">
        <f t="shared" si="9"/>
        <v>80</v>
      </c>
      <c r="H88" s="47">
        <f t="shared" si="10"/>
        <v>0.55555555555555558</v>
      </c>
      <c r="I88" s="2">
        <f t="shared" si="11"/>
        <v>15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3053</v>
      </c>
      <c r="E89" s="2">
        <v>971</v>
      </c>
      <c r="F89" s="45">
        <f t="shared" si="8"/>
        <v>4024</v>
      </c>
      <c r="G89" s="62">
        <f t="shared" si="9"/>
        <v>5</v>
      </c>
      <c r="H89" s="47">
        <f t="shared" si="10"/>
        <v>0.24130218687872765</v>
      </c>
      <c r="I89" s="2">
        <f t="shared" si="11"/>
        <v>60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437</v>
      </c>
      <c r="E90" s="2">
        <v>150</v>
      </c>
      <c r="F90" s="45">
        <f t="shared" si="8"/>
        <v>587</v>
      </c>
      <c r="G90" s="62">
        <f t="shared" si="9"/>
        <v>45</v>
      </c>
      <c r="H90" s="47">
        <f t="shared" si="10"/>
        <v>0.25553662691652468</v>
      </c>
      <c r="I90" s="2">
        <f t="shared" si="11"/>
        <v>50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548</v>
      </c>
      <c r="E91" s="2">
        <v>236</v>
      </c>
      <c r="F91" s="45">
        <f t="shared" si="8"/>
        <v>784</v>
      </c>
      <c r="G91" s="62">
        <f t="shared" si="9"/>
        <v>37</v>
      </c>
      <c r="H91" s="47">
        <f t="shared" si="10"/>
        <v>0.30102040816326531</v>
      </c>
      <c r="I91" s="2">
        <f t="shared" si="11"/>
        <v>35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946</v>
      </c>
      <c r="E92" s="2">
        <v>294</v>
      </c>
      <c r="F92" s="45">
        <f t="shared" si="8"/>
        <v>1240</v>
      </c>
      <c r="G92" s="62">
        <f t="shared" si="9"/>
        <v>22</v>
      </c>
      <c r="H92" s="47">
        <f t="shared" si="10"/>
        <v>0.23709677419354838</v>
      </c>
      <c r="I92" s="2">
        <f t="shared" si="11"/>
        <v>63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301</v>
      </c>
      <c r="E93" s="2">
        <v>113</v>
      </c>
      <c r="F93" s="45">
        <f t="shared" si="8"/>
        <v>414</v>
      </c>
      <c r="G93" s="62">
        <f t="shared" si="9"/>
        <v>57</v>
      </c>
      <c r="H93" s="47">
        <f t="shared" si="10"/>
        <v>0.27294685990338163</v>
      </c>
      <c r="I93" s="2">
        <f t="shared" si="11"/>
        <v>45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370</v>
      </c>
      <c r="E94" s="2">
        <v>118</v>
      </c>
      <c r="F94" s="45">
        <f t="shared" si="8"/>
        <v>488</v>
      </c>
      <c r="G94" s="62">
        <f t="shared" si="9"/>
        <v>52</v>
      </c>
      <c r="H94" s="47">
        <f t="shared" si="10"/>
        <v>0.24180327868852458</v>
      </c>
      <c r="I94" s="2">
        <f t="shared" si="11"/>
        <v>59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719</v>
      </c>
      <c r="E95" s="2">
        <v>244</v>
      </c>
      <c r="F95" s="45">
        <f t="shared" si="8"/>
        <v>963</v>
      </c>
      <c r="G95" s="62">
        <f t="shared" si="9"/>
        <v>30</v>
      </c>
      <c r="H95" s="47">
        <f t="shared" si="10"/>
        <v>0.25337487019730009</v>
      </c>
      <c r="I95" s="2">
        <f t="shared" si="11"/>
        <v>51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32</v>
      </c>
      <c r="E96" s="2">
        <v>4</v>
      </c>
      <c r="F96" s="45">
        <f t="shared" si="8"/>
        <v>36</v>
      </c>
      <c r="G96" s="62">
        <f t="shared" si="9"/>
        <v>80</v>
      </c>
      <c r="H96" s="47">
        <f t="shared" si="10"/>
        <v>0.1111111111111111</v>
      </c>
      <c r="I96" s="2">
        <f t="shared" si="11"/>
        <v>82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330</v>
      </c>
      <c r="E97" s="2">
        <v>144</v>
      </c>
      <c r="F97" s="45">
        <f t="shared" si="8"/>
        <v>474</v>
      </c>
      <c r="G97" s="62">
        <f t="shared" si="9"/>
        <v>55</v>
      </c>
      <c r="H97" s="47">
        <f t="shared" si="10"/>
        <v>0.30379746835443039</v>
      </c>
      <c r="I97" s="2">
        <f t="shared" si="11"/>
        <v>34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63" t="s">
        <v>507</v>
      </c>
      <c r="D99" s="264">
        <f>SUM(D12:D97)</f>
        <v>67041</v>
      </c>
      <c r="E99" s="264">
        <f t="shared" ref="E99:F99" si="12">SUM(E12:E97)</f>
        <v>25720</v>
      </c>
      <c r="F99" s="265">
        <f t="shared" si="12"/>
        <v>92761</v>
      </c>
    </row>
  </sheetData>
  <autoFilter ref="A11:M97" xr:uid="{00000000-0009-0000-0000-00001A000000}">
    <sortState xmlns:xlrd2="http://schemas.microsoft.com/office/spreadsheetml/2017/richdata2" ref="A12:M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214</v>
      </c>
      <c r="E6" s="57">
        <f>INDEX(E12:E97,MATCH(C6,C12:C97,0),0)</f>
        <v>113</v>
      </c>
      <c r="F6" s="57">
        <f>SUM(D6:E6)</f>
        <v>327</v>
      </c>
      <c r="G6" s="58">
        <f>_xlfn.RANK.EQ(F6,$F$12:$F$97,0)</f>
        <v>62</v>
      </c>
      <c r="H6" s="59">
        <f>E6/F6</f>
        <v>0.34556574923547401</v>
      </c>
      <c r="I6" s="60">
        <f>_xlfn.RANK.EQ(H6,$H$12:$H$97,0)</f>
        <v>28</v>
      </c>
    </row>
    <row r="7" spans="1:13" x14ac:dyDescent="0.15">
      <c r="C7" s="28" t="s">
        <v>21</v>
      </c>
      <c r="D7" s="94">
        <f>ROUND(SUMIF($B$12:$B$97,"G",D12:D97)/(COUNTIFS(B12:B97,"G",D12:D97,"&lt;&gt;")),1)</f>
        <v>583</v>
      </c>
      <c r="E7" s="95">
        <f>ROUND(SUMIF($B$12:$B$97,"G",E12:E97)/(COUNTIFS(B12:B97,"G",D12:D97,"&lt;&gt;")),1)</f>
        <v>193.6</v>
      </c>
      <c r="F7" s="95">
        <f>ROUND(SUM(D7:E7),1)</f>
        <v>776.6</v>
      </c>
      <c r="G7" s="30"/>
      <c r="H7" s="31">
        <f>E7/F7</f>
        <v>0.24929178470254956</v>
      </c>
      <c r="I7" s="32"/>
    </row>
    <row r="8" spans="1:13" ht="14.25" thickBot="1" x14ac:dyDescent="0.2">
      <c r="C8" s="33" t="s">
        <v>22</v>
      </c>
      <c r="D8" s="97">
        <f>ROUND(AVERAGE(D12:D97),1)</f>
        <v>796.6</v>
      </c>
      <c r="E8" s="98">
        <f>ROUND(AVERAGE(E12:E97),1)</f>
        <v>304.3</v>
      </c>
      <c r="F8" s="98">
        <f>ROUND(SUM(D8:E8),1)</f>
        <v>1100.9000000000001</v>
      </c>
      <c r="G8" s="36"/>
      <c r="H8" s="37">
        <f>E8/F8</f>
        <v>0.27641020982832226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2022年度（基準日：５月１日）</v>
      </c>
      <c r="E10" s="378"/>
      <c r="F10" s="378"/>
      <c r="G10" s="378"/>
      <c r="H10" s="378"/>
      <c r="I10" s="379"/>
    </row>
    <row r="11" spans="1:13" ht="27" x14ac:dyDescent="0.15">
      <c r="A11" s="93" t="s">
        <v>23</v>
      </c>
      <c r="B11" s="88" t="s">
        <v>24</v>
      </c>
      <c r="C11" s="93" t="s">
        <v>16</v>
      </c>
      <c r="D11" s="40" t="s">
        <v>0</v>
      </c>
      <c r="E11" s="40" t="s">
        <v>1</v>
      </c>
      <c r="F11" s="41" t="s">
        <v>17</v>
      </c>
      <c r="G11" s="61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2656</v>
      </c>
      <c r="E12" s="2">
        <v>1078</v>
      </c>
      <c r="F12" s="45">
        <f t="shared" ref="F12:F45" si="0">SUM(D12:E12)</f>
        <v>3734</v>
      </c>
      <c r="G12" s="62">
        <f t="shared" ref="G12:G45" si="1">_xlfn.RANK.EQ(F12,$F$12:$F$98,0)</f>
        <v>9</v>
      </c>
      <c r="H12" s="47">
        <f t="shared" ref="H12:H45" si="2">E12/F12</f>
        <v>0.28869844670594536</v>
      </c>
      <c r="I12" s="2">
        <f t="shared" ref="I12:I45" si="3">_xlfn.RANK.EQ(H12,$H$12:$H$98,0)</f>
        <v>38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28</v>
      </c>
      <c r="E13" s="2">
        <v>32</v>
      </c>
      <c r="F13" s="45">
        <f t="shared" si="0"/>
        <v>60</v>
      </c>
      <c r="G13" s="62">
        <f t="shared" si="1"/>
        <v>75</v>
      </c>
      <c r="H13" s="47">
        <f t="shared" si="2"/>
        <v>0.53333333333333333</v>
      </c>
      <c r="I13" s="2">
        <f t="shared" si="3"/>
        <v>16</v>
      </c>
    </row>
    <row r="14" spans="1:13" x14ac:dyDescent="0.15">
      <c r="A14" s="1" t="s">
        <v>29</v>
      </c>
      <c r="B14" s="8" t="s">
        <v>338</v>
      </c>
      <c r="C14" s="1" t="s">
        <v>30</v>
      </c>
      <c r="D14" s="2">
        <v>447</v>
      </c>
      <c r="E14" s="2">
        <v>57</v>
      </c>
      <c r="F14" s="45">
        <f t="shared" si="0"/>
        <v>504</v>
      </c>
      <c r="G14" s="62">
        <f t="shared" si="1"/>
        <v>55</v>
      </c>
      <c r="H14" s="47">
        <f t="shared" si="2"/>
        <v>0.1130952380952381</v>
      </c>
      <c r="I14" s="2">
        <f t="shared" si="3"/>
        <v>80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7</v>
      </c>
      <c r="E15" s="2">
        <v>4</v>
      </c>
      <c r="F15" s="45">
        <f t="shared" si="0"/>
        <v>11</v>
      </c>
      <c r="G15" s="62">
        <f t="shared" si="1"/>
        <v>84</v>
      </c>
      <c r="H15" s="47">
        <f t="shared" si="2"/>
        <v>0.36363636363636365</v>
      </c>
      <c r="I15" s="2">
        <f t="shared" si="3"/>
        <v>25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52</v>
      </c>
      <c r="E16" s="2">
        <v>70</v>
      </c>
      <c r="F16" s="45">
        <f t="shared" si="0"/>
        <v>122</v>
      </c>
      <c r="G16" s="62">
        <f t="shared" si="1"/>
        <v>72</v>
      </c>
      <c r="H16" s="47">
        <f t="shared" si="2"/>
        <v>0.57377049180327866</v>
      </c>
      <c r="I16" s="2">
        <f t="shared" si="3"/>
        <v>15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234</v>
      </c>
      <c r="E17" s="2">
        <v>25</v>
      </c>
      <c r="F17" s="45">
        <f t="shared" si="0"/>
        <v>259</v>
      </c>
      <c r="G17" s="62">
        <f t="shared" si="1"/>
        <v>66</v>
      </c>
      <c r="H17" s="47">
        <f t="shared" si="2"/>
        <v>9.6525096525096526E-2</v>
      </c>
      <c r="I17" s="2">
        <f t="shared" si="3"/>
        <v>83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13</v>
      </c>
      <c r="E18" s="2">
        <v>26</v>
      </c>
      <c r="F18" s="45">
        <f t="shared" si="0"/>
        <v>39</v>
      </c>
      <c r="G18" s="62">
        <f t="shared" si="1"/>
        <v>81</v>
      </c>
      <c r="H18" s="47">
        <f t="shared" si="2"/>
        <v>0.66666666666666663</v>
      </c>
      <c r="I18" s="2">
        <f t="shared" si="3"/>
        <v>7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386</v>
      </c>
      <c r="E19" s="2">
        <v>141</v>
      </c>
      <c r="F19" s="45">
        <f t="shared" si="0"/>
        <v>527</v>
      </c>
      <c r="G19" s="62">
        <f t="shared" si="1"/>
        <v>51</v>
      </c>
      <c r="H19" s="47">
        <f t="shared" si="2"/>
        <v>0.26755218216318788</v>
      </c>
      <c r="I19" s="2">
        <f t="shared" si="3"/>
        <v>47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486</v>
      </c>
      <c r="E20" s="2">
        <v>146</v>
      </c>
      <c r="F20" s="45">
        <f t="shared" si="0"/>
        <v>632</v>
      </c>
      <c r="G20" s="62">
        <f t="shared" si="1"/>
        <v>45</v>
      </c>
      <c r="H20" s="47">
        <f t="shared" si="2"/>
        <v>0.23101265822784811</v>
      </c>
      <c r="I20" s="2">
        <f t="shared" si="3"/>
        <v>62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2943</v>
      </c>
      <c r="E21" s="2">
        <v>1011</v>
      </c>
      <c r="F21" s="45">
        <f t="shared" si="0"/>
        <v>3954</v>
      </c>
      <c r="G21" s="62">
        <f t="shared" si="1"/>
        <v>7</v>
      </c>
      <c r="H21" s="47">
        <f t="shared" si="2"/>
        <v>0.25569044006069802</v>
      </c>
      <c r="I21" s="2">
        <f t="shared" si="3"/>
        <v>51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0</v>
      </c>
      <c r="E22" s="2">
        <v>1</v>
      </c>
      <c r="F22" s="45">
        <f t="shared" si="0"/>
        <v>1</v>
      </c>
      <c r="G22" s="62">
        <f t="shared" si="1"/>
        <v>85</v>
      </c>
      <c r="H22" s="47">
        <f t="shared" si="2"/>
        <v>1</v>
      </c>
      <c r="I22" s="2">
        <f t="shared" si="3"/>
        <v>1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414</v>
      </c>
      <c r="E23" s="2">
        <v>109</v>
      </c>
      <c r="F23" s="45">
        <f t="shared" si="0"/>
        <v>523</v>
      </c>
      <c r="G23" s="62">
        <f t="shared" si="1"/>
        <v>52</v>
      </c>
      <c r="H23" s="47">
        <f t="shared" si="2"/>
        <v>0.2084130019120459</v>
      </c>
      <c r="I23" s="2">
        <f t="shared" si="3"/>
        <v>70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778</v>
      </c>
      <c r="E24" s="2">
        <v>216</v>
      </c>
      <c r="F24" s="45">
        <f t="shared" si="0"/>
        <v>994</v>
      </c>
      <c r="G24" s="62">
        <f t="shared" si="1"/>
        <v>30</v>
      </c>
      <c r="H24" s="47">
        <f t="shared" si="2"/>
        <v>0.21730382293762576</v>
      </c>
      <c r="I24" s="2">
        <f t="shared" si="3"/>
        <v>69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153</v>
      </c>
      <c r="E25" s="2">
        <v>67</v>
      </c>
      <c r="F25" s="45">
        <f t="shared" si="0"/>
        <v>220</v>
      </c>
      <c r="G25" s="62">
        <f t="shared" si="1"/>
        <v>69</v>
      </c>
      <c r="H25" s="47">
        <f t="shared" si="2"/>
        <v>0.30454545454545456</v>
      </c>
      <c r="I25" s="2">
        <f t="shared" si="3"/>
        <v>36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858</v>
      </c>
      <c r="E26" s="2">
        <v>182</v>
      </c>
      <c r="F26" s="45">
        <f t="shared" si="0"/>
        <v>1040</v>
      </c>
      <c r="G26" s="62">
        <f t="shared" si="1"/>
        <v>28</v>
      </c>
      <c r="H26" s="47">
        <f t="shared" si="2"/>
        <v>0.17499999999999999</v>
      </c>
      <c r="I26" s="2">
        <f t="shared" si="3"/>
        <v>76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2687</v>
      </c>
      <c r="E27" s="2">
        <v>1401</v>
      </c>
      <c r="F27" s="45">
        <f t="shared" si="0"/>
        <v>4088</v>
      </c>
      <c r="G27" s="62">
        <f t="shared" si="1"/>
        <v>4</v>
      </c>
      <c r="H27" s="47">
        <f t="shared" si="2"/>
        <v>0.34271037181996084</v>
      </c>
      <c r="I27" s="2">
        <f t="shared" si="3"/>
        <v>29</v>
      </c>
    </row>
    <row r="28" spans="1:9" x14ac:dyDescent="0.15">
      <c r="A28" s="1" t="s">
        <v>58</v>
      </c>
      <c r="B28" s="8" t="s">
        <v>339</v>
      </c>
      <c r="C28" s="1" t="s">
        <v>59</v>
      </c>
      <c r="D28" s="2">
        <v>9</v>
      </c>
      <c r="E28" s="2">
        <v>6</v>
      </c>
      <c r="F28" s="45">
        <f t="shared" si="0"/>
        <v>15</v>
      </c>
      <c r="G28" s="62">
        <f t="shared" si="1"/>
        <v>82</v>
      </c>
      <c r="H28" s="47">
        <f t="shared" si="2"/>
        <v>0.4</v>
      </c>
      <c r="I28" s="2">
        <f t="shared" si="3"/>
        <v>22</v>
      </c>
    </row>
    <row r="29" spans="1:9" x14ac:dyDescent="0.15">
      <c r="A29" s="1" t="s">
        <v>60</v>
      </c>
      <c r="B29" s="8" t="s">
        <v>343</v>
      </c>
      <c r="C29" s="1" t="s">
        <v>61</v>
      </c>
      <c r="D29" s="2">
        <v>600</v>
      </c>
      <c r="E29" s="2">
        <v>206</v>
      </c>
      <c r="F29" s="45">
        <f t="shared" si="0"/>
        <v>806</v>
      </c>
      <c r="G29" s="62">
        <f t="shared" si="1"/>
        <v>38</v>
      </c>
      <c r="H29" s="47">
        <f t="shared" si="2"/>
        <v>0.25558312655086851</v>
      </c>
      <c r="I29" s="2">
        <f t="shared" si="3"/>
        <v>52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623</v>
      </c>
      <c r="E30" s="2">
        <v>211</v>
      </c>
      <c r="F30" s="45">
        <f t="shared" si="0"/>
        <v>834</v>
      </c>
      <c r="G30" s="62">
        <f t="shared" si="1"/>
        <v>37</v>
      </c>
      <c r="H30" s="47">
        <f t="shared" si="2"/>
        <v>0.25299760191846521</v>
      </c>
      <c r="I30" s="2">
        <f t="shared" si="3"/>
        <v>54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909</v>
      </c>
      <c r="E31" s="2">
        <v>256</v>
      </c>
      <c r="F31" s="45">
        <f t="shared" si="0"/>
        <v>1165</v>
      </c>
      <c r="G31" s="62">
        <f t="shared" si="1"/>
        <v>23</v>
      </c>
      <c r="H31" s="47">
        <f t="shared" si="2"/>
        <v>0.21974248927038625</v>
      </c>
      <c r="I31" s="2">
        <f t="shared" si="3"/>
        <v>65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1343</v>
      </c>
      <c r="E32" s="2">
        <v>687</v>
      </c>
      <c r="F32" s="45">
        <f t="shared" si="0"/>
        <v>2030</v>
      </c>
      <c r="G32" s="62">
        <f t="shared" si="1"/>
        <v>12</v>
      </c>
      <c r="H32" s="47">
        <f t="shared" si="2"/>
        <v>0.33842364532019703</v>
      </c>
      <c r="I32" s="2">
        <f t="shared" si="3"/>
        <v>31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5440</v>
      </c>
      <c r="E33" s="2">
        <v>1778</v>
      </c>
      <c r="F33" s="45">
        <f t="shared" si="0"/>
        <v>7218</v>
      </c>
      <c r="G33" s="62">
        <f t="shared" si="1"/>
        <v>1</v>
      </c>
      <c r="H33" s="47">
        <f t="shared" si="2"/>
        <v>0.24632862288722637</v>
      </c>
      <c r="I33" s="2">
        <f t="shared" si="3"/>
        <v>56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114</v>
      </c>
      <c r="E34" s="2">
        <v>172</v>
      </c>
      <c r="F34" s="45">
        <f t="shared" si="0"/>
        <v>286</v>
      </c>
      <c r="G34" s="62">
        <f t="shared" si="1"/>
        <v>64</v>
      </c>
      <c r="H34" s="47">
        <f t="shared" si="2"/>
        <v>0.60139860139860135</v>
      </c>
      <c r="I34" s="2">
        <f t="shared" si="3"/>
        <v>13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125</v>
      </c>
      <c r="E35" s="2">
        <v>200</v>
      </c>
      <c r="F35" s="45">
        <f t="shared" si="0"/>
        <v>325</v>
      </c>
      <c r="G35" s="62">
        <f t="shared" si="1"/>
        <v>63</v>
      </c>
      <c r="H35" s="47">
        <f t="shared" si="2"/>
        <v>0.61538461538461542</v>
      </c>
      <c r="I35" s="2">
        <f t="shared" si="3"/>
        <v>12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391</v>
      </c>
      <c r="E36" s="2">
        <v>658</v>
      </c>
      <c r="F36" s="45">
        <f t="shared" si="0"/>
        <v>1049</v>
      </c>
      <c r="G36" s="62">
        <f t="shared" si="1"/>
        <v>27</v>
      </c>
      <c r="H36" s="47">
        <f t="shared" si="2"/>
        <v>0.62726406101048615</v>
      </c>
      <c r="I36" s="2">
        <f t="shared" si="3"/>
        <v>11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3208</v>
      </c>
      <c r="E37" s="2">
        <v>833</v>
      </c>
      <c r="F37" s="45">
        <f t="shared" si="0"/>
        <v>4041</v>
      </c>
      <c r="G37" s="62">
        <f t="shared" si="1"/>
        <v>5</v>
      </c>
      <c r="H37" s="47">
        <f t="shared" si="2"/>
        <v>0.20613709477852016</v>
      </c>
      <c r="I37" s="2">
        <f t="shared" si="3"/>
        <v>73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2</v>
      </c>
      <c r="E38" s="2">
        <v>479</v>
      </c>
      <c r="F38" s="45">
        <f t="shared" si="0"/>
        <v>481</v>
      </c>
      <c r="G38" s="62">
        <f t="shared" si="1"/>
        <v>56</v>
      </c>
      <c r="H38" s="47">
        <f t="shared" si="2"/>
        <v>0.99584199584199584</v>
      </c>
      <c r="I38" s="2">
        <f t="shared" si="3"/>
        <v>3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82</v>
      </c>
      <c r="E39" s="2">
        <v>156</v>
      </c>
      <c r="F39" s="45">
        <f t="shared" si="0"/>
        <v>238</v>
      </c>
      <c r="G39" s="62">
        <f t="shared" si="1"/>
        <v>68</v>
      </c>
      <c r="H39" s="47">
        <f t="shared" si="2"/>
        <v>0.65546218487394958</v>
      </c>
      <c r="I39" s="2">
        <f t="shared" si="3"/>
        <v>9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900</v>
      </c>
      <c r="E40" s="2">
        <v>442</v>
      </c>
      <c r="F40" s="45">
        <f t="shared" si="0"/>
        <v>1342</v>
      </c>
      <c r="G40" s="62">
        <f t="shared" si="1"/>
        <v>18</v>
      </c>
      <c r="H40" s="47">
        <f t="shared" si="2"/>
        <v>0.3293591654247392</v>
      </c>
      <c r="I40" s="2">
        <f t="shared" si="3"/>
        <v>33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1031</v>
      </c>
      <c r="E41" s="2">
        <v>125</v>
      </c>
      <c r="F41" s="45">
        <f t="shared" si="0"/>
        <v>1156</v>
      </c>
      <c r="G41" s="62">
        <f t="shared" si="1"/>
        <v>24</v>
      </c>
      <c r="H41" s="47">
        <f t="shared" si="2"/>
        <v>0.10813148788927336</v>
      </c>
      <c r="I41" s="2">
        <f t="shared" si="3"/>
        <v>82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539</v>
      </c>
      <c r="E42" s="2">
        <v>342</v>
      </c>
      <c r="F42" s="45">
        <f t="shared" si="0"/>
        <v>881</v>
      </c>
      <c r="G42" s="62">
        <f t="shared" si="1"/>
        <v>34</v>
      </c>
      <c r="H42" s="47">
        <f t="shared" si="2"/>
        <v>0.38819523269012485</v>
      </c>
      <c r="I42" s="2">
        <f t="shared" si="3"/>
        <v>23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154</v>
      </c>
      <c r="E43" s="2">
        <v>106</v>
      </c>
      <c r="F43" s="45">
        <f t="shared" si="0"/>
        <v>260</v>
      </c>
      <c r="G43" s="62">
        <f t="shared" si="1"/>
        <v>65</v>
      </c>
      <c r="H43" s="47">
        <f t="shared" si="2"/>
        <v>0.40769230769230769</v>
      </c>
      <c r="I43" s="2">
        <f t="shared" si="3"/>
        <v>21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340</v>
      </c>
      <c r="E44" s="2">
        <v>208</v>
      </c>
      <c r="F44" s="45">
        <f t="shared" si="0"/>
        <v>548</v>
      </c>
      <c r="G44" s="62">
        <f t="shared" si="1"/>
        <v>49</v>
      </c>
      <c r="H44" s="47">
        <f t="shared" si="2"/>
        <v>0.37956204379562042</v>
      </c>
      <c r="I44" s="2">
        <f t="shared" si="3"/>
        <v>24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1235</v>
      </c>
      <c r="E45" s="2">
        <v>455</v>
      </c>
      <c r="F45" s="45">
        <f t="shared" si="0"/>
        <v>1690</v>
      </c>
      <c r="G45" s="62">
        <f t="shared" si="1"/>
        <v>13</v>
      </c>
      <c r="H45" s="47">
        <f t="shared" si="2"/>
        <v>0.26923076923076922</v>
      </c>
      <c r="I45" s="2">
        <f t="shared" si="3"/>
        <v>45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10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963</v>
      </c>
      <c r="E47" s="2">
        <v>295</v>
      </c>
      <c r="F47" s="45">
        <f t="shared" ref="F47:F78" si="4">SUM(D47:E47)</f>
        <v>1258</v>
      </c>
      <c r="G47" s="62">
        <f t="shared" ref="G47:G78" si="5">_xlfn.RANK.EQ(F47,$F$12:$F$98,0)</f>
        <v>21</v>
      </c>
      <c r="H47" s="47">
        <f t="shared" ref="H47:H78" si="6">E47/F47</f>
        <v>0.23449920508744038</v>
      </c>
      <c r="I47" s="2">
        <f t="shared" ref="I47:I78" si="7">_xlfn.RANK.EQ(H47,$H$12:$H$98,0)</f>
        <v>60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784</v>
      </c>
      <c r="E48" s="2">
        <v>78</v>
      </c>
      <c r="F48" s="45">
        <f t="shared" si="4"/>
        <v>862</v>
      </c>
      <c r="G48" s="62">
        <f t="shared" si="5"/>
        <v>35</v>
      </c>
      <c r="H48" s="47">
        <f t="shared" si="6"/>
        <v>9.0487238979118326E-2</v>
      </c>
      <c r="I48" s="2">
        <f t="shared" si="7"/>
        <v>85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93</v>
      </c>
      <c r="E49" s="2">
        <v>92</v>
      </c>
      <c r="F49" s="45">
        <f t="shared" si="4"/>
        <v>185</v>
      </c>
      <c r="G49" s="62">
        <f t="shared" si="5"/>
        <v>70</v>
      </c>
      <c r="H49" s="47">
        <f t="shared" si="6"/>
        <v>0.49729729729729732</v>
      </c>
      <c r="I49" s="2">
        <f t="shared" si="7"/>
        <v>19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696</v>
      </c>
      <c r="E50" s="2">
        <v>196</v>
      </c>
      <c r="F50" s="45">
        <f t="shared" si="4"/>
        <v>892</v>
      </c>
      <c r="G50" s="62">
        <f t="shared" si="5"/>
        <v>33</v>
      </c>
      <c r="H50" s="47">
        <f t="shared" si="6"/>
        <v>0.21973094170403587</v>
      </c>
      <c r="I50" s="2">
        <f t="shared" si="7"/>
        <v>66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1022</v>
      </c>
      <c r="E51" s="2">
        <v>330</v>
      </c>
      <c r="F51" s="45">
        <f t="shared" si="4"/>
        <v>1352</v>
      </c>
      <c r="G51" s="62">
        <f t="shared" si="5"/>
        <v>17</v>
      </c>
      <c r="H51" s="47">
        <f t="shared" si="6"/>
        <v>0.24408284023668639</v>
      </c>
      <c r="I51" s="2">
        <f t="shared" si="7"/>
        <v>58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620</v>
      </c>
      <c r="E52" s="2">
        <v>134</v>
      </c>
      <c r="F52" s="45">
        <f t="shared" si="4"/>
        <v>754</v>
      </c>
      <c r="G52" s="62">
        <f t="shared" si="5"/>
        <v>42</v>
      </c>
      <c r="H52" s="47">
        <f t="shared" si="6"/>
        <v>0.17771883289124668</v>
      </c>
      <c r="I52" s="2">
        <f t="shared" si="7"/>
        <v>75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542</v>
      </c>
      <c r="E53" s="2">
        <v>80</v>
      </c>
      <c r="F53" s="45">
        <f t="shared" si="4"/>
        <v>622</v>
      </c>
      <c r="G53" s="62">
        <f t="shared" si="5"/>
        <v>46</v>
      </c>
      <c r="H53" s="47">
        <f t="shared" si="6"/>
        <v>0.12861736334405144</v>
      </c>
      <c r="I53" s="2">
        <f t="shared" si="7"/>
        <v>79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442</v>
      </c>
      <c r="E54" s="2">
        <v>123</v>
      </c>
      <c r="F54" s="45">
        <f t="shared" si="4"/>
        <v>565</v>
      </c>
      <c r="G54" s="62">
        <f t="shared" si="5"/>
        <v>48</v>
      </c>
      <c r="H54" s="47">
        <f t="shared" si="6"/>
        <v>0.2176991150442478</v>
      </c>
      <c r="I54" s="2">
        <f t="shared" si="7"/>
        <v>68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1174</v>
      </c>
      <c r="E55" s="2">
        <v>331</v>
      </c>
      <c r="F55" s="45">
        <f t="shared" si="4"/>
        <v>1505</v>
      </c>
      <c r="G55" s="62">
        <f t="shared" si="5"/>
        <v>15</v>
      </c>
      <c r="H55" s="47">
        <f t="shared" si="6"/>
        <v>0.21993355481727575</v>
      </c>
      <c r="I55" s="2">
        <f t="shared" si="7"/>
        <v>64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770</v>
      </c>
      <c r="E56" s="2">
        <v>290</v>
      </c>
      <c r="F56" s="45">
        <f t="shared" si="4"/>
        <v>1060</v>
      </c>
      <c r="G56" s="62">
        <f t="shared" si="5"/>
        <v>26</v>
      </c>
      <c r="H56" s="47">
        <f t="shared" si="6"/>
        <v>0.27358490566037735</v>
      </c>
      <c r="I56" s="2">
        <f t="shared" si="7"/>
        <v>44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1033</v>
      </c>
      <c r="E57" s="2">
        <v>242</v>
      </c>
      <c r="F57" s="45">
        <f t="shared" si="4"/>
        <v>1275</v>
      </c>
      <c r="G57" s="62">
        <f t="shared" si="5"/>
        <v>20</v>
      </c>
      <c r="H57" s="47">
        <f t="shared" si="6"/>
        <v>0.18980392156862744</v>
      </c>
      <c r="I57" s="2">
        <f t="shared" si="7"/>
        <v>74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9</v>
      </c>
      <c r="E58" s="2">
        <v>37</v>
      </c>
      <c r="F58" s="45">
        <f t="shared" si="4"/>
        <v>46</v>
      </c>
      <c r="G58" s="62">
        <f t="shared" si="5"/>
        <v>78</v>
      </c>
      <c r="H58" s="47">
        <f t="shared" si="6"/>
        <v>0.80434782608695654</v>
      </c>
      <c r="I58" s="2">
        <f t="shared" si="7"/>
        <v>4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2774</v>
      </c>
      <c r="E59" s="2">
        <v>1090</v>
      </c>
      <c r="F59" s="45">
        <f t="shared" si="4"/>
        <v>3864</v>
      </c>
      <c r="G59" s="62">
        <f t="shared" si="5"/>
        <v>8</v>
      </c>
      <c r="H59" s="47">
        <f t="shared" si="6"/>
        <v>0.28209109730848864</v>
      </c>
      <c r="I59" s="2">
        <f t="shared" si="7"/>
        <v>39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1260</v>
      </c>
      <c r="E60" s="2">
        <v>233</v>
      </c>
      <c r="F60" s="45">
        <f t="shared" si="4"/>
        <v>1493</v>
      </c>
      <c r="G60" s="62">
        <f t="shared" si="5"/>
        <v>16</v>
      </c>
      <c r="H60" s="47">
        <f t="shared" si="6"/>
        <v>0.15606162089752176</v>
      </c>
      <c r="I60" s="2">
        <f t="shared" si="7"/>
        <v>77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20</v>
      </c>
      <c r="E61" s="2">
        <v>55</v>
      </c>
      <c r="F61" s="45">
        <f t="shared" si="4"/>
        <v>75</v>
      </c>
      <c r="G61" s="62">
        <f t="shared" si="5"/>
        <v>74</v>
      </c>
      <c r="H61" s="47">
        <f t="shared" si="6"/>
        <v>0.73333333333333328</v>
      </c>
      <c r="I61" s="2">
        <f t="shared" si="7"/>
        <v>6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700</v>
      </c>
      <c r="E62" s="2">
        <v>88</v>
      </c>
      <c r="F62" s="45">
        <f t="shared" si="4"/>
        <v>788</v>
      </c>
      <c r="G62" s="62">
        <f t="shared" si="5"/>
        <v>40</v>
      </c>
      <c r="H62" s="47">
        <f t="shared" si="6"/>
        <v>0.1116751269035533</v>
      </c>
      <c r="I62" s="2">
        <f t="shared" si="7"/>
        <v>81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622</v>
      </c>
      <c r="E63" s="2">
        <v>174</v>
      </c>
      <c r="F63" s="45">
        <f t="shared" si="4"/>
        <v>796</v>
      </c>
      <c r="G63" s="62">
        <f t="shared" si="5"/>
        <v>39</v>
      </c>
      <c r="H63" s="47">
        <f t="shared" si="6"/>
        <v>0.21859296482412061</v>
      </c>
      <c r="I63" s="2">
        <f t="shared" si="7"/>
        <v>67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116</v>
      </c>
      <c r="E64" s="2">
        <v>38</v>
      </c>
      <c r="F64" s="45">
        <f t="shared" si="4"/>
        <v>154</v>
      </c>
      <c r="G64" s="62">
        <f t="shared" si="5"/>
        <v>71</v>
      </c>
      <c r="H64" s="47">
        <f t="shared" si="6"/>
        <v>0.24675324675324675</v>
      </c>
      <c r="I64" s="2">
        <f t="shared" si="7"/>
        <v>55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9</v>
      </c>
      <c r="E65" s="2">
        <v>35</v>
      </c>
      <c r="F65" s="45">
        <f t="shared" si="4"/>
        <v>44</v>
      </c>
      <c r="G65" s="62">
        <f t="shared" si="5"/>
        <v>80</v>
      </c>
      <c r="H65" s="47">
        <f t="shared" si="6"/>
        <v>0.79545454545454541</v>
      </c>
      <c r="I65" s="2">
        <f t="shared" si="7"/>
        <v>5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3633</v>
      </c>
      <c r="E66" s="2">
        <v>1312</v>
      </c>
      <c r="F66" s="45">
        <f t="shared" si="4"/>
        <v>4945</v>
      </c>
      <c r="G66" s="62">
        <f t="shared" si="5"/>
        <v>2</v>
      </c>
      <c r="H66" s="47">
        <f t="shared" si="6"/>
        <v>0.26531850353892822</v>
      </c>
      <c r="I66" s="2">
        <f t="shared" si="7"/>
        <v>48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29</v>
      </c>
      <c r="E67" s="2">
        <v>27</v>
      </c>
      <c r="F67" s="45">
        <f t="shared" si="4"/>
        <v>56</v>
      </c>
      <c r="G67" s="62">
        <f t="shared" si="5"/>
        <v>77</v>
      </c>
      <c r="H67" s="47">
        <f t="shared" si="6"/>
        <v>0.48214285714285715</v>
      </c>
      <c r="I67" s="2">
        <f t="shared" si="7"/>
        <v>20</v>
      </c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788</v>
      </c>
      <c r="E68" s="2">
        <v>334</v>
      </c>
      <c r="F68" s="45">
        <f t="shared" si="4"/>
        <v>1122</v>
      </c>
      <c r="G68" s="62">
        <f t="shared" si="5"/>
        <v>25</v>
      </c>
      <c r="H68" s="47">
        <f t="shared" si="6"/>
        <v>0.29768270944741532</v>
      </c>
      <c r="I68" s="2">
        <f t="shared" si="7"/>
        <v>37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3271</v>
      </c>
      <c r="E69" s="2">
        <v>1258</v>
      </c>
      <c r="F69" s="45">
        <f t="shared" si="4"/>
        <v>4529</v>
      </c>
      <c r="G69" s="62">
        <f t="shared" si="5"/>
        <v>3</v>
      </c>
      <c r="H69" s="47">
        <f t="shared" si="6"/>
        <v>0.2777655111503643</v>
      </c>
      <c r="I69" s="2">
        <f t="shared" si="7"/>
        <v>42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48</v>
      </c>
      <c r="E70" s="2">
        <v>67</v>
      </c>
      <c r="F70" s="45">
        <f t="shared" si="4"/>
        <v>115</v>
      </c>
      <c r="G70" s="62">
        <f t="shared" si="5"/>
        <v>73</v>
      </c>
      <c r="H70" s="47">
        <f t="shared" si="6"/>
        <v>0.58260869565217388</v>
      </c>
      <c r="I70" s="2">
        <f t="shared" si="7"/>
        <v>14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1656</v>
      </c>
      <c r="E71" s="2">
        <v>914</v>
      </c>
      <c r="F71" s="45">
        <f t="shared" si="4"/>
        <v>2570</v>
      </c>
      <c r="G71" s="62">
        <f t="shared" si="5"/>
        <v>10</v>
      </c>
      <c r="H71" s="47">
        <f t="shared" si="6"/>
        <v>0.35564202334630352</v>
      </c>
      <c r="I71" s="2">
        <f t="shared" si="7"/>
        <v>26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138</v>
      </c>
      <c r="E72" s="2">
        <v>243</v>
      </c>
      <c r="F72" s="45">
        <f t="shared" si="4"/>
        <v>381</v>
      </c>
      <c r="G72" s="62">
        <f t="shared" si="5"/>
        <v>61</v>
      </c>
      <c r="H72" s="47">
        <f t="shared" si="6"/>
        <v>0.63779527559055116</v>
      </c>
      <c r="I72" s="2">
        <f t="shared" si="7"/>
        <v>10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28</v>
      </c>
      <c r="E73" s="2">
        <v>29</v>
      </c>
      <c r="F73" s="45">
        <f t="shared" si="4"/>
        <v>57</v>
      </c>
      <c r="G73" s="62">
        <f t="shared" si="5"/>
        <v>76</v>
      </c>
      <c r="H73" s="47">
        <f t="shared" si="6"/>
        <v>0.50877192982456143</v>
      </c>
      <c r="I73" s="2">
        <f t="shared" si="7"/>
        <v>18</v>
      </c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397</v>
      </c>
      <c r="F74" s="45">
        <f t="shared" si="4"/>
        <v>397</v>
      </c>
      <c r="G74" s="62">
        <f t="shared" si="5"/>
        <v>59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604</v>
      </c>
      <c r="E75" s="2">
        <v>158</v>
      </c>
      <c r="F75" s="45">
        <f t="shared" si="4"/>
        <v>762</v>
      </c>
      <c r="G75" s="62">
        <f t="shared" si="5"/>
        <v>41</v>
      </c>
      <c r="H75" s="47">
        <f t="shared" si="6"/>
        <v>0.20734908136482941</v>
      </c>
      <c r="I75" s="2">
        <f t="shared" si="7"/>
        <v>72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319</v>
      </c>
      <c r="E76" s="2">
        <v>96</v>
      </c>
      <c r="F76" s="45">
        <f t="shared" si="4"/>
        <v>415</v>
      </c>
      <c r="G76" s="62">
        <f t="shared" si="5"/>
        <v>58</v>
      </c>
      <c r="H76" s="47">
        <f t="shared" si="6"/>
        <v>0.23132530120481928</v>
      </c>
      <c r="I76" s="2">
        <f t="shared" si="7"/>
        <v>61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500</v>
      </c>
      <c r="E77" s="2">
        <v>174</v>
      </c>
      <c r="F77" s="45">
        <f t="shared" si="4"/>
        <v>674</v>
      </c>
      <c r="G77" s="62">
        <f t="shared" si="5"/>
        <v>44</v>
      </c>
      <c r="H77" s="47">
        <f t="shared" si="6"/>
        <v>0.25816023738872401</v>
      </c>
      <c r="I77" s="2">
        <f t="shared" si="7"/>
        <v>50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333</v>
      </c>
      <c r="E78" s="2">
        <v>182</v>
      </c>
      <c r="F78" s="45">
        <f t="shared" si="4"/>
        <v>515</v>
      </c>
      <c r="G78" s="62">
        <f t="shared" si="5"/>
        <v>53</v>
      </c>
      <c r="H78" s="47">
        <f t="shared" si="6"/>
        <v>0.35339805825242721</v>
      </c>
      <c r="I78" s="2">
        <f t="shared" si="7"/>
        <v>27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1205</v>
      </c>
      <c r="E79" s="2">
        <v>467</v>
      </c>
      <c r="F79" s="45">
        <f t="shared" ref="F79:F97" si="8">SUM(D79:E79)</f>
        <v>1672</v>
      </c>
      <c r="G79" s="62">
        <f t="shared" ref="G79:G97" si="9">_xlfn.RANK.EQ(F79,$F$12:$F$98,0)</f>
        <v>14</v>
      </c>
      <c r="H79" s="47">
        <f t="shared" ref="H79:H97" si="10">E79/F79</f>
        <v>0.27930622009569378</v>
      </c>
      <c r="I79" s="2">
        <f t="shared" ref="I79:I97" si="11">_xlfn.RANK.EQ(H79,$H$12:$H$98,0)</f>
        <v>41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1683</v>
      </c>
      <c r="E80" s="2">
        <v>847</v>
      </c>
      <c r="F80" s="45">
        <f t="shared" si="8"/>
        <v>2530</v>
      </c>
      <c r="G80" s="62">
        <f t="shared" si="9"/>
        <v>11</v>
      </c>
      <c r="H80" s="47">
        <f t="shared" si="10"/>
        <v>0.33478260869565218</v>
      </c>
      <c r="I80" s="2">
        <f t="shared" si="11"/>
        <v>32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798</v>
      </c>
      <c r="E81" s="2">
        <v>210</v>
      </c>
      <c r="F81" s="45">
        <f t="shared" si="8"/>
        <v>1008</v>
      </c>
      <c r="G81" s="62">
        <f t="shared" si="9"/>
        <v>29</v>
      </c>
      <c r="H81" s="47">
        <f t="shared" si="10"/>
        <v>0.20833333333333334</v>
      </c>
      <c r="I81" s="2">
        <f t="shared" si="11"/>
        <v>71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737</v>
      </c>
      <c r="E82" s="2">
        <v>251</v>
      </c>
      <c r="F82" s="45">
        <f t="shared" si="8"/>
        <v>988</v>
      </c>
      <c r="G82" s="62">
        <f t="shared" si="9"/>
        <v>31</v>
      </c>
      <c r="H82" s="47">
        <f t="shared" si="10"/>
        <v>0.2540485829959514</v>
      </c>
      <c r="I82" s="2">
        <f t="shared" si="11"/>
        <v>53</v>
      </c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116</v>
      </c>
      <c r="E83" s="2">
        <v>127</v>
      </c>
      <c r="F83" s="45">
        <f t="shared" si="8"/>
        <v>243</v>
      </c>
      <c r="G83" s="62">
        <f t="shared" si="9"/>
        <v>67</v>
      </c>
      <c r="H83" s="47">
        <f t="shared" si="10"/>
        <v>0.52263374485596703</v>
      </c>
      <c r="I83" s="2">
        <f t="shared" si="11"/>
        <v>17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297</v>
      </c>
      <c r="E84" s="2">
        <v>139</v>
      </c>
      <c r="F84" s="45">
        <f t="shared" si="8"/>
        <v>436</v>
      </c>
      <c r="G84" s="62">
        <f t="shared" si="9"/>
        <v>57</v>
      </c>
      <c r="H84" s="47">
        <f t="shared" si="10"/>
        <v>0.31880733944954126</v>
      </c>
      <c r="I84" s="2">
        <f t="shared" si="11"/>
        <v>34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561</v>
      </c>
      <c r="E85" s="2">
        <v>174</v>
      </c>
      <c r="F85" s="45">
        <f t="shared" si="8"/>
        <v>735</v>
      </c>
      <c r="G85" s="62">
        <f t="shared" si="9"/>
        <v>43</v>
      </c>
      <c r="H85" s="47">
        <f t="shared" si="10"/>
        <v>0.23673469387755103</v>
      </c>
      <c r="I85" s="2">
        <f t="shared" si="11"/>
        <v>59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214</v>
      </c>
      <c r="E86" s="52">
        <v>113</v>
      </c>
      <c r="F86" s="53">
        <f t="shared" si="8"/>
        <v>327</v>
      </c>
      <c r="G86" s="63">
        <f t="shared" si="9"/>
        <v>62</v>
      </c>
      <c r="H86" s="55">
        <f t="shared" si="10"/>
        <v>0.34556574923547401</v>
      </c>
      <c r="I86" s="52">
        <f t="shared" si="11"/>
        <v>28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1199</v>
      </c>
      <c r="E87" s="2">
        <v>127</v>
      </c>
      <c r="F87" s="45">
        <f t="shared" si="8"/>
        <v>1326</v>
      </c>
      <c r="G87" s="62">
        <f t="shared" si="9"/>
        <v>19</v>
      </c>
      <c r="H87" s="47">
        <f t="shared" si="10"/>
        <v>9.5776772247360489E-2</v>
      </c>
      <c r="I87" s="2">
        <f t="shared" si="11"/>
        <v>84</v>
      </c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4</v>
      </c>
      <c r="E88" s="2">
        <v>8</v>
      </c>
      <c r="F88" s="45">
        <f t="shared" si="8"/>
        <v>12</v>
      </c>
      <c r="G88" s="62">
        <f t="shared" si="9"/>
        <v>83</v>
      </c>
      <c r="H88" s="47">
        <f t="shared" si="10"/>
        <v>0.66666666666666663</v>
      </c>
      <c r="I88" s="2">
        <f t="shared" si="11"/>
        <v>7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3004</v>
      </c>
      <c r="E89" s="2">
        <v>980</v>
      </c>
      <c r="F89" s="45">
        <f t="shared" si="8"/>
        <v>3984</v>
      </c>
      <c r="G89" s="62">
        <f t="shared" si="9"/>
        <v>6</v>
      </c>
      <c r="H89" s="47">
        <f t="shared" si="10"/>
        <v>0.24598393574297189</v>
      </c>
      <c r="I89" s="2">
        <f t="shared" si="11"/>
        <v>57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439</v>
      </c>
      <c r="E90" s="2">
        <v>154</v>
      </c>
      <c r="F90" s="45">
        <f t="shared" si="8"/>
        <v>593</v>
      </c>
      <c r="G90" s="62">
        <f t="shared" si="9"/>
        <v>47</v>
      </c>
      <c r="H90" s="47">
        <f t="shared" si="10"/>
        <v>0.2596964586846543</v>
      </c>
      <c r="I90" s="2">
        <f t="shared" si="11"/>
        <v>49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560</v>
      </c>
      <c r="E91" s="2">
        <v>290</v>
      </c>
      <c r="F91" s="45">
        <f t="shared" si="8"/>
        <v>850</v>
      </c>
      <c r="G91" s="62">
        <f t="shared" si="9"/>
        <v>36</v>
      </c>
      <c r="H91" s="47">
        <f t="shared" si="10"/>
        <v>0.3411764705882353</v>
      </c>
      <c r="I91" s="2">
        <f t="shared" si="11"/>
        <v>30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939</v>
      </c>
      <c r="E92" s="2">
        <v>280</v>
      </c>
      <c r="F92" s="45">
        <f t="shared" si="8"/>
        <v>1219</v>
      </c>
      <c r="G92" s="62">
        <f t="shared" si="9"/>
        <v>22</v>
      </c>
      <c r="H92" s="47">
        <f t="shared" si="10"/>
        <v>0.22969647251845776</v>
      </c>
      <c r="I92" s="2">
        <f t="shared" si="11"/>
        <v>63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283</v>
      </c>
      <c r="E93" s="2">
        <v>110</v>
      </c>
      <c r="F93" s="45">
        <f t="shared" si="8"/>
        <v>393</v>
      </c>
      <c r="G93" s="62">
        <f t="shared" si="9"/>
        <v>60</v>
      </c>
      <c r="H93" s="47">
        <f t="shared" si="10"/>
        <v>0.27989821882951654</v>
      </c>
      <c r="I93" s="2">
        <f t="shared" si="11"/>
        <v>40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390</v>
      </c>
      <c r="E94" s="2">
        <v>148</v>
      </c>
      <c r="F94" s="45">
        <f t="shared" si="8"/>
        <v>538</v>
      </c>
      <c r="G94" s="62">
        <f t="shared" si="9"/>
        <v>50</v>
      </c>
      <c r="H94" s="47">
        <f t="shared" si="10"/>
        <v>0.27509293680297398</v>
      </c>
      <c r="I94" s="2">
        <f t="shared" si="11"/>
        <v>43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700</v>
      </c>
      <c r="E95" s="2">
        <v>256</v>
      </c>
      <c r="F95" s="45">
        <f t="shared" si="8"/>
        <v>956</v>
      </c>
      <c r="G95" s="62">
        <f t="shared" si="9"/>
        <v>32</v>
      </c>
      <c r="H95" s="47">
        <f t="shared" si="10"/>
        <v>0.26778242677824265</v>
      </c>
      <c r="I95" s="2">
        <f t="shared" si="11"/>
        <v>46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39</v>
      </c>
      <c r="E96" s="2">
        <v>6</v>
      </c>
      <c r="F96" s="45">
        <f t="shared" si="8"/>
        <v>45</v>
      </c>
      <c r="G96" s="62">
        <f t="shared" si="9"/>
        <v>79</v>
      </c>
      <c r="H96" s="47">
        <f t="shared" si="10"/>
        <v>0.13333333333333333</v>
      </c>
      <c r="I96" s="2">
        <f t="shared" si="11"/>
        <v>78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356</v>
      </c>
      <c r="E97" s="2">
        <v>159</v>
      </c>
      <c r="F97" s="45">
        <f t="shared" si="8"/>
        <v>515</v>
      </c>
      <c r="G97" s="62">
        <f t="shared" si="9"/>
        <v>53</v>
      </c>
      <c r="H97" s="47">
        <f t="shared" si="10"/>
        <v>0.3087378640776699</v>
      </c>
      <c r="I97" s="2">
        <f t="shared" si="11"/>
        <v>35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63" t="s">
        <v>507</v>
      </c>
      <c r="D99" s="264">
        <f>SUM(D12:D97)</f>
        <v>67707</v>
      </c>
      <c r="E99" s="264">
        <f t="shared" ref="E99:F99" si="12">SUM(E12:E97)</f>
        <v>25864</v>
      </c>
      <c r="F99" s="265">
        <f t="shared" si="12"/>
        <v>93571</v>
      </c>
    </row>
  </sheetData>
  <autoFilter ref="A11:M97" xr:uid="{00000000-0009-0000-0000-00001B000000}">
    <sortState xmlns:xlrd2="http://schemas.microsoft.com/office/spreadsheetml/2017/richdata2" ref="A12:M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7B44-3971-429A-814A-88305F2363FE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292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216</v>
      </c>
      <c r="E6" s="57">
        <f>INDEX(E12:E97,MATCH(C6,C12:C97,0),0)</f>
        <v>107</v>
      </c>
      <c r="F6" s="57">
        <f>SUM(D6:E6)</f>
        <v>323</v>
      </c>
      <c r="G6" s="58">
        <f>_xlfn.RANK.EQ(F6,$F$12:$F$97,0)</f>
        <v>62</v>
      </c>
      <c r="H6" s="59">
        <f>E6/F6</f>
        <v>0.33126934984520123</v>
      </c>
      <c r="I6" s="60">
        <f>_xlfn.RANK.EQ(H6,$H$12:$H$97,0)</f>
        <v>28</v>
      </c>
    </row>
    <row r="7" spans="1:13" x14ac:dyDescent="0.15">
      <c r="C7" s="28" t="s">
        <v>21</v>
      </c>
      <c r="D7" s="94">
        <f>ROUND(SUMIF($B$12:$B$97,"G",D12:D97)/(COUNTIFS(B12:B97,"G",D12:D97,"&lt;&gt;")),1)</f>
        <v>602.70000000000005</v>
      </c>
      <c r="E7" s="95">
        <f>ROUND(SUMIF($B$12:$B$97,"G",E12:E97)/(COUNTIFS(B12:B97,"G",D12:D97,"&lt;&gt;")),1)</f>
        <v>194.5</v>
      </c>
      <c r="F7" s="95">
        <f>ROUND(SUM(D7:E7),1)</f>
        <v>797.2</v>
      </c>
      <c r="G7" s="30"/>
      <c r="H7" s="31">
        <f>E7/F7</f>
        <v>0.24397892624184644</v>
      </c>
      <c r="I7" s="32"/>
    </row>
    <row r="8" spans="1:13" ht="14.25" thickBot="1" x14ac:dyDescent="0.2">
      <c r="C8" s="33" t="s">
        <v>22</v>
      </c>
      <c r="D8" s="97">
        <f>ROUND(AVERAGE(D12:D97),1)</f>
        <v>812.3</v>
      </c>
      <c r="E8" s="98">
        <f>ROUND(AVERAGE(E12:E97),1)</f>
        <v>307.5</v>
      </c>
      <c r="F8" s="98">
        <f>ROUND(SUM(D8:E8),1)</f>
        <v>1119.8</v>
      </c>
      <c r="G8" s="36"/>
      <c r="H8" s="37">
        <f>E8/F8</f>
        <v>0.27460260760850153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2023年度（基準日：５月１日）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12" t="s">
        <v>23</v>
      </c>
      <c r="B11" s="88" t="s">
        <v>24</v>
      </c>
      <c r="C11" s="112" t="s">
        <v>16</v>
      </c>
      <c r="D11" s="40" t="s">
        <v>0</v>
      </c>
      <c r="E11" s="40" t="s">
        <v>1</v>
      </c>
      <c r="F11" s="41" t="s">
        <v>17</v>
      </c>
      <c r="G11" s="61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2645</v>
      </c>
      <c r="E12" s="2">
        <v>1064</v>
      </c>
      <c r="F12" s="45">
        <f t="shared" ref="F12:F21" si="0">SUM(D12:E12)</f>
        <v>3709</v>
      </c>
      <c r="G12" s="62">
        <f t="shared" ref="G12:G21" si="1">_xlfn.RANK.EQ(F12,$F$12:$F$98,0)</f>
        <v>9</v>
      </c>
      <c r="H12" s="47">
        <f t="shared" ref="H12:H21" si="2">E12/F12</f>
        <v>0.28686977622000537</v>
      </c>
      <c r="I12" s="2">
        <f t="shared" ref="I12:I21" si="3">_xlfn.RANK.EQ(H12,$H$12:$H$98,0)</f>
        <v>36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19</v>
      </c>
      <c r="E13" s="2">
        <v>25</v>
      </c>
      <c r="F13" s="45">
        <f t="shared" si="0"/>
        <v>44</v>
      </c>
      <c r="G13" s="62">
        <f t="shared" si="1"/>
        <v>77</v>
      </c>
      <c r="H13" s="47">
        <f t="shared" si="2"/>
        <v>0.56818181818181823</v>
      </c>
      <c r="I13" s="2">
        <f t="shared" si="3"/>
        <v>15</v>
      </c>
    </row>
    <row r="14" spans="1:13" x14ac:dyDescent="0.15">
      <c r="A14" s="1" t="s">
        <v>29</v>
      </c>
      <c r="B14" s="8" t="s">
        <v>338</v>
      </c>
      <c r="C14" s="1" t="s">
        <v>30</v>
      </c>
      <c r="D14" s="2">
        <v>455</v>
      </c>
      <c r="E14" s="2">
        <v>59</v>
      </c>
      <c r="F14" s="45">
        <f t="shared" si="0"/>
        <v>514</v>
      </c>
      <c r="G14" s="62">
        <f t="shared" si="1"/>
        <v>53</v>
      </c>
      <c r="H14" s="47">
        <f t="shared" si="2"/>
        <v>0.11478599221789883</v>
      </c>
      <c r="I14" s="2">
        <f t="shared" si="3"/>
        <v>80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10</v>
      </c>
      <c r="E15" s="2">
        <v>2</v>
      </c>
      <c r="F15" s="45">
        <f t="shared" si="0"/>
        <v>12</v>
      </c>
      <c r="G15" s="62">
        <f t="shared" si="1"/>
        <v>82</v>
      </c>
      <c r="H15" s="47">
        <f t="shared" si="2"/>
        <v>0.16666666666666666</v>
      </c>
      <c r="I15" s="2">
        <f t="shared" si="3"/>
        <v>77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59</v>
      </c>
      <c r="E16" s="2">
        <v>71</v>
      </c>
      <c r="F16" s="45">
        <f t="shared" si="0"/>
        <v>130</v>
      </c>
      <c r="G16" s="62">
        <f t="shared" si="1"/>
        <v>71</v>
      </c>
      <c r="H16" s="47">
        <f t="shared" si="2"/>
        <v>0.5461538461538461</v>
      </c>
      <c r="I16" s="2">
        <f t="shared" si="3"/>
        <v>16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255</v>
      </c>
      <c r="E17" s="2">
        <v>25</v>
      </c>
      <c r="F17" s="45">
        <f t="shared" si="0"/>
        <v>280</v>
      </c>
      <c r="G17" s="62">
        <f t="shared" si="1"/>
        <v>65</v>
      </c>
      <c r="H17" s="47">
        <f t="shared" si="2"/>
        <v>8.9285714285714288E-2</v>
      </c>
      <c r="I17" s="2">
        <f t="shared" si="3"/>
        <v>84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8</v>
      </c>
      <c r="E18" s="2">
        <v>17</v>
      </c>
      <c r="F18" s="45">
        <f t="shared" si="0"/>
        <v>25</v>
      </c>
      <c r="G18" s="62">
        <f t="shared" si="1"/>
        <v>80</v>
      </c>
      <c r="H18" s="47">
        <f t="shared" si="2"/>
        <v>0.68</v>
      </c>
      <c r="I18" s="2">
        <f t="shared" si="3"/>
        <v>6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410</v>
      </c>
      <c r="E19" s="2">
        <v>140</v>
      </c>
      <c r="F19" s="45">
        <f t="shared" si="0"/>
        <v>550</v>
      </c>
      <c r="G19" s="62">
        <f t="shared" si="1"/>
        <v>52</v>
      </c>
      <c r="H19" s="47">
        <f t="shared" si="2"/>
        <v>0.25454545454545452</v>
      </c>
      <c r="I19" s="2">
        <f t="shared" si="3"/>
        <v>47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480</v>
      </c>
      <c r="E20" s="2">
        <v>172</v>
      </c>
      <c r="F20" s="45">
        <f t="shared" si="0"/>
        <v>652</v>
      </c>
      <c r="G20" s="62">
        <f t="shared" si="1"/>
        <v>45</v>
      </c>
      <c r="H20" s="47">
        <f t="shared" si="2"/>
        <v>0.26380368098159507</v>
      </c>
      <c r="I20" s="2">
        <f t="shared" si="3"/>
        <v>41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3005</v>
      </c>
      <c r="E21" s="2">
        <v>977</v>
      </c>
      <c r="F21" s="45">
        <f t="shared" si="0"/>
        <v>3982</v>
      </c>
      <c r="G21" s="62">
        <f t="shared" si="1"/>
        <v>7</v>
      </c>
      <c r="H21" s="47">
        <f t="shared" si="2"/>
        <v>0.24535409342039177</v>
      </c>
      <c r="I21" s="2">
        <f t="shared" si="3"/>
        <v>56</v>
      </c>
    </row>
    <row r="22" spans="1:9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100"/>
      <c r="H22" s="51"/>
      <c r="I22" s="48"/>
    </row>
    <row r="23" spans="1:9" x14ac:dyDescent="0.15">
      <c r="A23" s="1" t="s">
        <v>48</v>
      </c>
      <c r="B23" s="8" t="s">
        <v>40</v>
      </c>
      <c r="C23" s="1" t="s">
        <v>49</v>
      </c>
      <c r="D23" s="2">
        <v>441</v>
      </c>
      <c r="E23" s="2">
        <v>115</v>
      </c>
      <c r="F23" s="45">
        <f t="shared" ref="F23:F45" si="4">SUM(D23:E23)</f>
        <v>556</v>
      </c>
      <c r="G23" s="62">
        <f t="shared" ref="G23:G45" si="5">_xlfn.RANK.EQ(F23,$F$12:$F$98,0)</f>
        <v>51</v>
      </c>
      <c r="H23" s="47">
        <f t="shared" ref="H23:H45" si="6">E23/F23</f>
        <v>0.20683453237410071</v>
      </c>
      <c r="I23" s="2">
        <f t="shared" ref="I23:I45" si="7">_xlfn.RANK.EQ(H23,$H$12:$H$98,0)</f>
        <v>69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793</v>
      </c>
      <c r="E24" s="2">
        <v>221</v>
      </c>
      <c r="F24" s="45">
        <f t="shared" si="4"/>
        <v>1014</v>
      </c>
      <c r="G24" s="62">
        <f t="shared" si="5"/>
        <v>30</v>
      </c>
      <c r="H24" s="47">
        <f t="shared" si="6"/>
        <v>0.21794871794871795</v>
      </c>
      <c r="I24" s="2">
        <f t="shared" si="7"/>
        <v>64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173</v>
      </c>
      <c r="E25" s="2">
        <v>70</v>
      </c>
      <c r="F25" s="45">
        <f t="shared" si="4"/>
        <v>243</v>
      </c>
      <c r="G25" s="62">
        <f t="shared" si="5"/>
        <v>67</v>
      </c>
      <c r="H25" s="47">
        <f t="shared" si="6"/>
        <v>0.2880658436213992</v>
      </c>
      <c r="I25" s="2">
        <f t="shared" si="7"/>
        <v>35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857</v>
      </c>
      <c r="E26" s="2">
        <v>200</v>
      </c>
      <c r="F26" s="45">
        <f t="shared" si="4"/>
        <v>1057</v>
      </c>
      <c r="G26" s="62">
        <f t="shared" si="5"/>
        <v>26</v>
      </c>
      <c r="H26" s="47">
        <f t="shared" si="6"/>
        <v>0.1892147587511826</v>
      </c>
      <c r="I26" s="2">
        <f t="shared" si="7"/>
        <v>74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2679</v>
      </c>
      <c r="E27" s="2">
        <v>1482</v>
      </c>
      <c r="F27" s="45">
        <f t="shared" si="4"/>
        <v>4161</v>
      </c>
      <c r="G27" s="62">
        <f t="shared" si="5"/>
        <v>4</v>
      </c>
      <c r="H27" s="47">
        <f t="shared" si="6"/>
        <v>0.35616438356164382</v>
      </c>
      <c r="I27" s="2">
        <f t="shared" si="7"/>
        <v>23</v>
      </c>
    </row>
    <row r="28" spans="1:9" x14ac:dyDescent="0.15">
      <c r="A28" s="1" t="s">
        <v>58</v>
      </c>
      <c r="B28" s="8" t="s">
        <v>339</v>
      </c>
      <c r="C28" s="1" t="s">
        <v>59</v>
      </c>
      <c r="D28" s="2">
        <v>7</v>
      </c>
      <c r="E28" s="2">
        <v>8</v>
      </c>
      <c r="F28" s="45">
        <f t="shared" si="4"/>
        <v>15</v>
      </c>
      <c r="G28" s="62">
        <f t="shared" si="5"/>
        <v>81</v>
      </c>
      <c r="H28" s="47">
        <f t="shared" si="6"/>
        <v>0.53333333333333333</v>
      </c>
      <c r="I28" s="2">
        <f t="shared" si="7"/>
        <v>18</v>
      </c>
    </row>
    <row r="29" spans="1:9" x14ac:dyDescent="0.15">
      <c r="A29" s="1" t="s">
        <v>60</v>
      </c>
      <c r="B29" s="8" t="s">
        <v>343</v>
      </c>
      <c r="C29" s="1" t="s">
        <v>61</v>
      </c>
      <c r="D29" s="2">
        <v>615</v>
      </c>
      <c r="E29" s="2">
        <v>211</v>
      </c>
      <c r="F29" s="45">
        <f t="shared" si="4"/>
        <v>826</v>
      </c>
      <c r="G29" s="62">
        <f t="shared" si="5"/>
        <v>38</v>
      </c>
      <c r="H29" s="47">
        <f t="shared" si="6"/>
        <v>0.25544794188861986</v>
      </c>
      <c r="I29" s="2">
        <f t="shared" si="7"/>
        <v>46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632</v>
      </c>
      <c r="E30" s="2">
        <v>220</v>
      </c>
      <c r="F30" s="45">
        <f t="shared" si="4"/>
        <v>852</v>
      </c>
      <c r="G30" s="62">
        <f t="shared" si="5"/>
        <v>37</v>
      </c>
      <c r="H30" s="47">
        <f t="shared" si="6"/>
        <v>0.25821596244131456</v>
      </c>
      <c r="I30" s="2">
        <f t="shared" si="7"/>
        <v>42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969</v>
      </c>
      <c r="E31" s="2">
        <v>250</v>
      </c>
      <c r="F31" s="45">
        <f t="shared" si="4"/>
        <v>1219</v>
      </c>
      <c r="G31" s="62">
        <f t="shared" si="5"/>
        <v>23</v>
      </c>
      <c r="H31" s="47">
        <f t="shared" si="6"/>
        <v>0.20508613617719443</v>
      </c>
      <c r="I31" s="2">
        <f t="shared" si="7"/>
        <v>70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1379</v>
      </c>
      <c r="E32" s="2">
        <v>655</v>
      </c>
      <c r="F32" s="45">
        <f t="shared" si="4"/>
        <v>2034</v>
      </c>
      <c r="G32" s="62">
        <f t="shared" si="5"/>
        <v>12</v>
      </c>
      <c r="H32" s="47">
        <f t="shared" si="6"/>
        <v>0.32202556538839727</v>
      </c>
      <c r="I32" s="2">
        <f t="shared" si="7"/>
        <v>30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5302</v>
      </c>
      <c r="E33" s="2">
        <v>1786</v>
      </c>
      <c r="F33" s="45">
        <f t="shared" si="4"/>
        <v>7088</v>
      </c>
      <c r="G33" s="62">
        <f t="shared" si="5"/>
        <v>1</v>
      </c>
      <c r="H33" s="47">
        <f t="shared" si="6"/>
        <v>0.25197516930022573</v>
      </c>
      <c r="I33" s="2">
        <f t="shared" si="7"/>
        <v>50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136</v>
      </c>
      <c r="E34" s="2">
        <v>157</v>
      </c>
      <c r="F34" s="45">
        <f t="shared" si="4"/>
        <v>293</v>
      </c>
      <c r="G34" s="62">
        <f t="shared" si="5"/>
        <v>64</v>
      </c>
      <c r="H34" s="47">
        <f t="shared" si="6"/>
        <v>0.53583617747440271</v>
      </c>
      <c r="I34" s="2">
        <f t="shared" si="7"/>
        <v>17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124</v>
      </c>
      <c r="E35" s="2">
        <v>191</v>
      </c>
      <c r="F35" s="45">
        <f t="shared" si="4"/>
        <v>315</v>
      </c>
      <c r="G35" s="62">
        <f t="shared" si="5"/>
        <v>63</v>
      </c>
      <c r="H35" s="47">
        <f t="shared" si="6"/>
        <v>0.6063492063492063</v>
      </c>
      <c r="I35" s="2">
        <f t="shared" si="7"/>
        <v>12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369</v>
      </c>
      <c r="E36" s="2">
        <v>648</v>
      </c>
      <c r="F36" s="45">
        <f t="shared" si="4"/>
        <v>1017</v>
      </c>
      <c r="G36" s="62">
        <f t="shared" si="5"/>
        <v>29</v>
      </c>
      <c r="H36" s="47">
        <f t="shared" si="6"/>
        <v>0.63716814159292035</v>
      </c>
      <c r="I36" s="2">
        <f t="shared" si="7"/>
        <v>8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3275</v>
      </c>
      <c r="E37" s="2">
        <v>724</v>
      </c>
      <c r="F37" s="45">
        <f t="shared" si="4"/>
        <v>3999</v>
      </c>
      <c r="G37" s="62">
        <f t="shared" si="5"/>
        <v>6</v>
      </c>
      <c r="H37" s="47">
        <f t="shared" si="6"/>
        <v>0.18104526131532883</v>
      </c>
      <c r="I37" s="2">
        <f t="shared" si="7"/>
        <v>75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1</v>
      </c>
      <c r="E38" s="2">
        <v>478</v>
      </c>
      <c r="F38" s="45">
        <f t="shared" si="4"/>
        <v>479</v>
      </c>
      <c r="G38" s="62">
        <f t="shared" si="5"/>
        <v>56</v>
      </c>
      <c r="H38" s="47">
        <f t="shared" si="6"/>
        <v>0.9979123173277662</v>
      </c>
      <c r="I38" s="2">
        <f t="shared" si="7"/>
        <v>2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82</v>
      </c>
      <c r="E39" s="2">
        <v>160</v>
      </c>
      <c r="F39" s="45">
        <f t="shared" si="4"/>
        <v>242</v>
      </c>
      <c r="G39" s="62">
        <f t="shared" si="5"/>
        <v>68</v>
      </c>
      <c r="H39" s="47">
        <f t="shared" si="6"/>
        <v>0.66115702479338845</v>
      </c>
      <c r="I39" s="2">
        <f t="shared" si="7"/>
        <v>7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877</v>
      </c>
      <c r="E40" s="2">
        <v>479</v>
      </c>
      <c r="F40" s="45">
        <f t="shared" si="4"/>
        <v>1356</v>
      </c>
      <c r="G40" s="62">
        <f t="shared" si="5"/>
        <v>18</v>
      </c>
      <c r="H40" s="47">
        <f t="shared" si="6"/>
        <v>0.35324483775811211</v>
      </c>
      <c r="I40" s="2">
        <f t="shared" si="7"/>
        <v>24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1040</v>
      </c>
      <c r="E41" s="2">
        <v>119</v>
      </c>
      <c r="F41" s="45">
        <f t="shared" si="4"/>
        <v>1159</v>
      </c>
      <c r="G41" s="62">
        <f t="shared" si="5"/>
        <v>24</v>
      </c>
      <c r="H41" s="47">
        <f t="shared" si="6"/>
        <v>0.10267471958584987</v>
      </c>
      <c r="I41" s="2">
        <f t="shared" si="7"/>
        <v>83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554</v>
      </c>
      <c r="E42" s="2">
        <v>351</v>
      </c>
      <c r="F42" s="45">
        <f t="shared" si="4"/>
        <v>905</v>
      </c>
      <c r="G42" s="62">
        <f t="shared" si="5"/>
        <v>34</v>
      </c>
      <c r="H42" s="47">
        <f t="shared" si="6"/>
        <v>0.38784530386740329</v>
      </c>
      <c r="I42" s="2">
        <f t="shared" si="7"/>
        <v>20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156</v>
      </c>
      <c r="E43" s="2">
        <v>95</v>
      </c>
      <c r="F43" s="45">
        <f t="shared" si="4"/>
        <v>251</v>
      </c>
      <c r="G43" s="62">
        <f t="shared" si="5"/>
        <v>66</v>
      </c>
      <c r="H43" s="47">
        <f t="shared" si="6"/>
        <v>0.37848605577689243</v>
      </c>
      <c r="I43" s="2">
        <f t="shared" si="7"/>
        <v>21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356</v>
      </c>
      <c r="E44" s="2">
        <v>205</v>
      </c>
      <c r="F44" s="45">
        <f t="shared" si="4"/>
        <v>561</v>
      </c>
      <c r="G44" s="62">
        <f t="shared" si="5"/>
        <v>49</v>
      </c>
      <c r="H44" s="47">
        <f t="shared" si="6"/>
        <v>0.36541889483065954</v>
      </c>
      <c r="I44" s="2">
        <f t="shared" si="7"/>
        <v>22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1233</v>
      </c>
      <c r="E45" s="2">
        <v>426</v>
      </c>
      <c r="F45" s="45">
        <f t="shared" si="4"/>
        <v>1659</v>
      </c>
      <c r="G45" s="62">
        <f t="shared" si="5"/>
        <v>14</v>
      </c>
      <c r="H45" s="47">
        <f t="shared" si="6"/>
        <v>0.25678119349005424</v>
      </c>
      <c r="I45" s="2">
        <f t="shared" si="7"/>
        <v>44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10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930</v>
      </c>
      <c r="E47" s="2">
        <v>335</v>
      </c>
      <c r="F47" s="45">
        <f t="shared" ref="F47:F78" si="8">SUM(D47:E47)</f>
        <v>1265</v>
      </c>
      <c r="G47" s="62">
        <f t="shared" ref="G47:G78" si="9">_xlfn.RANK.EQ(F47,$F$12:$F$98,0)</f>
        <v>22</v>
      </c>
      <c r="H47" s="47">
        <f t="shared" ref="H47:H78" si="10">E47/F47</f>
        <v>0.2648221343873518</v>
      </c>
      <c r="I47" s="2">
        <f t="shared" ref="I47:I78" si="11">_xlfn.RANK.EQ(H47,$H$12:$H$98,0)</f>
        <v>40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771</v>
      </c>
      <c r="E48" s="2">
        <v>97</v>
      </c>
      <c r="F48" s="45">
        <f t="shared" si="8"/>
        <v>868</v>
      </c>
      <c r="G48" s="62">
        <f t="shared" si="9"/>
        <v>36</v>
      </c>
      <c r="H48" s="47">
        <f t="shared" si="10"/>
        <v>0.11175115207373272</v>
      </c>
      <c r="I48" s="2">
        <f t="shared" si="11"/>
        <v>82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28</v>
      </c>
      <c r="E49" s="2">
        <v>49</v>
      </c>
      <c r="F49" s="45">
        <f t="shared" si="8"/>
        <v>77</v>
      </c>
      <c r="G49" s="62">
        <f t="shared" si="9"/>
        <v>73</v>
      </c>
      <c r="H49" s="47">
        <f t="shared" si="10"/>
        <v>0.63636363636363635</v>
      </c>
      <c r="I49" s="2">
        <f t="shared" si="11"/>
        <v>9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741</v>
      </c>
      <c r="E50" s="2">
        <v>216</v>
      </c>
      <c r="F50" s="45">
        <f t="shared" si="8"/>
        <v>957</v>
      </c>
      <c r="G50" s="62">
        <f t="shared" si="9"/>
        <v>33</v>
      </c>
      <c r="H50" s="47">
        <f t="shared" si="10"/>
        <v>0.22570532915360503</v>
      </c>
      <c r="I50" s="2">
        <f t="shared" si="11"/>
        <v>61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1089</v>
      </c>
      <c r="E51" s="2">
        <v>331</v>
      </c>
      <c r="F51" s="45">
        <f t="shared" si="8"/>
        <v>1420</v>
      </c>
      <c r="G51" s="62">
        <f t="shared" si="9"/>
        <v>17</v>
      </c>
      <c r="H51" s="47">
        <f t="shared" si="10"/>
        <v>0.23309859154929577</v>
      </c>
      <c r="I51" s="2">
        <f t="shared" si="11"/>
        <v>59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567</v>
      </c>
      <c r="E52" s="2">
        <v>150</v>
      </c>
      <c r="F52" s="45">
        <f t="shared" si="8"/>
        <v>717</v>
      </c>
      <c r="G52" s="62">
        <f t="shared" si="9"/>
        <v>43</v>
      </c>
      <c r="H52" s="47">
        <f t="shared" si="10"/>
        <v>0.20920502092050208</v>
      </c>
      <c r="I52" s="2">
        <f t="shared" si="11"/>
        <v>68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543</v>
      </c>
      <c r="E53" s="2">
        <v>93</v>
      </c>
      <c r="F53" s="45">
        <f t="shared" si="8"/>
        <v>636</v>
      </c>
      <c r="G53" s="62">
        <f t="shared" si="9"/>
        <v>46</v>
      </c>
      <c r="H53" s="47">
        <f t="shared" si="10"/>
        <v>0.14622641509433962</v>
      </c>
      <c r="I53" s="2">
        <f t="shared" si="11"/>
        <v>78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455</v>
      </c>
      <c r="E54" s="2">
        <v>124</v>
      </c>
      <c r="F54" s="45">
        <f t="shared" si="8"/>
        <v>579</v>
      </c>
      <c r="G54" s="62">
        <f t="shared" si="9"/>
        <v>48</v>
      </c>
      <c r="H54" s="47">
        <f t="shared" si="10"/>
        <v>0.21416234887737479</v>
      </c>
      <c r="I54" s="2">
        <f t="shared" si="11"/>
        <v>66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1218</v>
      </c>
      <c r="E55" s="2">
        <v>335</v>
      </c>
      <c r="F55" s="45">
        <f t="shared" si="8"/>
        <v>1553</v>
      </c>
      <c r="G55" s="62">
        <f t="shared" si="9"/>
        <v>15</v>
      </c>
      <c r="H55" s="47">
        <f t="shared" si="10"/>
        <v>0.21571152607855762</v>
      </c>
      <c r="I55" s="2">
        <f t="shared" si="11"/>
        <v>65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784</v>
      </c>
      <c r="E56" s="2">
        <v>265</v>
      </c>
      <c r="F56" s="45">
        <f t="shared" si="8"/>
        <v>1049</v>
      </c>
      <c r="G56" s="62">
        <f t="shared" si="9"/>
        <v>27</v>
      </c>
      <c r="H56" s="47">
        <f t="shared" si="10"/>
        <v>0.25262154432793138</v>
      </c>
      <c r="I56" s="2">
        <f t="shared" si="11"/>
        <v>49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1038</v>
      </c>
      <c r="E57" s="2">
        <v>261</v>
      </c>
      <c r="F57" s="45">
        <f t="shared" si="8"/>
        <v>1299</v>
      </c>
      <c r="G57" s="62">
        <f t="shared" si="9"/>
        <v>20</v>
      </c>
      <c r="H57" s="47">
        <f t="shared" si="10"/>
        <v>0.20092378752886836</v>
      </c>
      <c r="I57" s="2">
        <f t="shared" si="11"/>
        <v>71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8</v>
      </c>
      <c r="E58" s="2">
        <v>34</v>
      </c>
      <c r="F58" s="45">
        <f t="shared" si="8"/>
        <v>42</v>
      </c>
      <c r="G58" s="62">
        <f t="shared" si="9"/>
        <v>79</v>
      </c>
      <c r="H58" s="47">
        <f t="shared" si="10"/>
        <v>0.80952380952380953</v>
      </c>
      <c r="I58" s="2">
        <f t="shared" si="11"/>
        <v>4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2753</v>
      </c>
      <c r="E59" s="2">
        <v>1073</v>
      </c>
      <c r="F59" s="45">
        <f t="shared" si="8"/>
        <v>3826</v>
      </c>
      <c r="G59" s="62">
        <f t="shared" si="9"/>
        <v>8</v>
      </c>
      <c r="H59" s="47">
        <f t="shared" si="10"/>
        <v>0.28044955567171981</v>
      </c>
      <c r="I59" s="2">
        <f t="shared" si="11"/>
        <v>37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1230</v>
      </c>
      <c r="E60" s="2">
        <v>254</v>
      </c>
      <c r="F60" s="45">
        <f t="shared" si="8"/>
        <v>1484</v>
      </c>
      <c r="G60" s="62">
        <f t="shared" si="9"/>
        <v>16</v>
      </c>
      <c r="H60" s="47">
        <f t="shared" si="10"/>
        <v>0.1711590296495957</v>
      </c>
      <c r="I60" s="2">
        <f t="shared" si="11"/>
        <v>76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12</v>
      </c>
      <c r="E61" s="2">
        <v>52</v>
      </c>
      <c r="F61" s="45">
        <f t="shared" si="8"/>
        <v>64</v>
      </c>
      <c r="G61" s="62">
        <f t="shared" si="9"/>
        <v>74</v>
      </c>
      <c r="H61" s="47">
        <f t="shared" si="10"/>
        <v>0.8125</v>
      </c>
      <c r="I61" s="2">
        <f t="shared" si="11"/>
        <v>3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687</v>
      </c>
      <c r="E62" s="2">
        <v>89</v>
      </c>
      <c r="F62" s="45">
        <f t="shared" si="8"/>
        <v>776</v>
      </c>
      <c r="G62" s="62">
        <f t="shared" si="9"/>
        <v>42</v>
      </c>
      <c r="H62" s="47">
        <f t="shared" si="10"/>
        <v>0.11469072164948453</v>
      </c>
      <c r="I62" s="2">
        <f t="shared" si="11"/>
        <v>81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640</v>
      </c>
      <c r="E63" s="2">
        <v>185</v>
      </c>
      <c r="F63" s="45">
        <f t="shared" si="8"/>
        <v>825</v>
      </c>
      <c r="G63" s="62">
        <f t="shared" si="9"/>
        <v>39</v>
      </c>
      <c r="H63" s="47">
        <f t="shared" si="10"/>
        <v>0.22424242424242424</v>
      </c>
      <c r="I63" s="2">
        <f t="shared" si="11"/>
        <v>62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118</v>
      </c>
      <c r="E64" s="2">
        <v>35</v>
      </c>
      <c r="F64" s="45">
        <f t="shared" si="8"/>
        <v>153</v>
      </c>
      <c r="G64" s="62">
        <f t="shared" si="9"/>
        <v>70</v>
      </c>
      <c r="H64" s="47">
        <f t="shared" si="10"/>
        <v>0.22875816993464052</v>
      </c>
      <c r="I64" s="2">
        <f t="shared" si="11"/>
        <v>60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10</v>
      </c>
      <c r="E65" s="2">
        <v>38</v>
      </c>
      <c r="F65" s="45">
        <f t="shared" si="8"/>
        <v>48</v>
      </c>
      <c r="G65" s="62">
        <f t="shared" si="9"/>
        <v>76</v>
      </c>
      <c r="H65" s="47">
        <f t="shared" si="10"/>
        <v>0.79166666666666663</v>
      </c>
      <c r="I65" s="2">
        <f t="shared" si="11"/>
        <v>5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3685</v>
      </c>
      <c r="E66" s="2">
        <v>1272</v>
      </c>
      <c r="F66" s="45">
        <f t="shared" si="8"/>
        <v>4957</v>
      </c>
      <c r="G66" s="62">
        <f t="shared" si="9"/>
        <v>2</v>
      </c>
      <c r="H66" s="47">
        <f t="shared" si="10"/>
        <v>0.25660681864030666</v>
      </c>
      <c r="I66" s="2">
        <f t="shared" si="11"/>
        <v>45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3</v>
      </c>
      <c r="E67" s="2">
        <v>5</v>
      </c>
      <c r="F67" s="45">
        <f t="shared" si="8"/>
        <v>8</v>
      </c>
      <c r="G67" s="62">
        <f t="shared" si="9"/>
        <v>83</v>
      </c>
      <c r="H67" s="47">
        <f t="shared" si="10"/>
        <v>0.625</v>
      </c>
      <c r="I67" s="2">
        <f t="shared" si="11"/>
        <v>11</v>
      </c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817</v>
      </c>
      <c r="E68" s="2">
        <v>332</v>
      </c>
      <c r="F68" s="45">
        <f t="shared" si="8"/>
        <v>1149</v>
      </c>
      <c r="G68" s="62">
        <f t="shared" si="9"/>
        <v>25</v>
      </c>
      <c r="H68" s="47">
        <f t="shared" si="10"/>
        <v>0.28894691035683201</v>
      </c>
      <c r="I68" s="2">
        <f t="shared" si="11"/>
        <v>34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3300</v>
      </c>
      <c r="E69" s="2">
        <v>1232</v>
      </c>
      <c r="F69" s="45">
        <f t="shared" si="8"/>
        <v>4532</v>
      </c>
      <c r="G69" s="62">
        <f t="shared" si="9"/>
        <v>3</v>
      </c>
      <c r="H69" s="47">
        <f t="shared" si="10"/>
        <v>0.27184466019417475</v>
      </c>
      <c r="I69" s="2">
        <f t="shared" si="11"/>
        <v>39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45</v>
      </c>
      <c r="E70" s="2">
        <v>69</v>
      </c>
      <c r="F70" s="45">
        <f t="shared" si="8"/>
        <v>114</v>
      </c>
      <c r="G70" s="62">
        <f t="shared" si="9"/>
        <v>72</v>
      </c>
      <c r="H70" s="47">
        <f t="shared" si="10"/>
        <v>0.60526315789473684</v>
      </c>
      <c r="I70" s="2">
        <f t="shared" si="11"/>
        <v>13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1682</v>
      </c>
      <c r="E71" s="2">
        <v>916</v>
      </c>
      <c r="F71" s="45">
        <f t="shared" si="8"/>
        <v>2598</v>
      </c>
      <c r="G71" s="62">
        <f t="shared" si="9"/>
        <v>10</v>
      </c>
      <c r="H71" s="47">
        <f t="shared" si="10"/>
        <v>0.35257890685142418</v>
      </c>
      <c r="I71" s="2">
        <f t="shared" si="11"/>
        <v>25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138</v>
      </c>
      <c r="E72" s="2">
        <v>237</v>
      </c>
      <c r="F72" s="45">
        <f t="shared" si="8"/>
        <v>375</v>
      </c>
      <c r="G72" s="62">
        <f t="shared" si="9"/>
        <v>61</v>
      </c>
      <c r="H72" s="47">
        <f t="shared" si="10"/>
        <v>0.63200000000000001</v>
      </c>
      <c r="I72" s="2">
        <f t="shared" si="11"/>
        <v>10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20</v>
      </c>
      <c r="E73" s="2">
        <v>30</v>
      </c>
      <c r="F73" s="45">
        <f t="shared" si="8"/>
        <v>50</v>
      </c>
      <c r="G73" s="62">
        <f t="shared" si="9"/>
        <v>75</v>
      </c>
      <c r="H73" s="47">
        <f t="shared" si="10"/>
        <v>0.6</v>
      </c>
      <c r="I73" s="2">
        <f t="shared" si="11"/>
        <v>14</v>
      </c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390</v>
      </c>
      <c r="F74" s="45">
        <f t="shared" si="8"/>
        <v>390</v>
      </c>
      <c r="G74" s="62">
        <f t="shared" si="9"/>
        <v>60</v>
      </c>
      <c r="H74" s="47">
        <f t="shared" si="10"/>
        <v>1</v>
      </c>
      <c r="I74" s="2">
        <f t="shared" si="11"/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600</v>
      </c>
      <c r="E75" s="2">
        <v>184</v>
      </c>
      <c r="F75" s="45">
        <f t="shared" si="8"/>
        <v>784</v>
      </c>
      <c r="G75" s="62">
        <f t="shared" si="9"/>
        <v>40</v>
      </c>
      <c r="H75" s="47">
        <f t="shared" si="10"/>
        <v>0.23469387755102042</v>
      </c>
      <c r="I75" s="2">
        <f t="shared" si="11"/>
        <v>58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327</v>
      </c>
      <c r="E76" s="2">
        <v>79</v>
      </c>
      <c r="F76" s="45">
        <f t="shared" si="8"/>
        <v>406</v>
      </c>
      <c r="G76" s="62">
        <f t="shared" si="9"/>
        <v>58</v>
      </c>
      <c r="H76" s="47">
        <f t="shared" si="10"/>
        <v>0.19458128078817735</v>
      </c>
      <c r="I76" s="2">
        <f t="shared" si="11"/>
        <v>73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502</v>
      </c>
      <c r="E77" s="2">
        <v>166</v>
      </c>
      <c r="F77" s="45">
        <f t="shared" si="8"/>
        <v>668</v>
      </c>
      <c r="G77" s="62">
        <f t="shared" si="9"/>
        <v>44</v>
      </c>
      <c r="H77" s="47">
        <f t="shared" si="10"/>
        <v>0.24850299401197604</v>
      </c>
      <c r="I77" s="2">
        <f t="shared" si="11"/>
        <v>53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314</v>
      </c>
      <c r="E78" s="2">
        <v>166</v>
      </c>
      <c r="F78" s="45">
        <f t="shared" si="8"/>
        <v>480</v>
      </c>
      <c r="G78" s="62">
        <f t="shared" si="9"/>
        <v>55</v>
      </c>
      <c r="H78" s="47">
        <f t="shared" si="10"/>
        <v>0.34583333333333333</v>
      </c>
      <c r="I78" s="2">
        <f t="shared" si="11"/>
        <v>26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1226</v>
      </c>
      <c r="E79" s="2">
        <v>506</v>
      </c>
      <c r="F79" s="45">
        <f t="shared" ref="F79:F97" si="12">SUM(D79:E79)</f>
        <v>1732</v>
      </c>
      <c r="G79" s="62">
        <f t="shared" ref="G79:G97" si="13">_xlfn.RANK.EQ(F79,$F$12:$F$98,0)</f>
        <v>13</v>
      </c>
      <c r="H79" s="47">
        <f t="shared" ref="H79:H97" si="14">E79/F79</f>
        <v>0.29214780600461893</v>
      </c>
      <c r="I79" s="2">
        <f t="shared" ref="I79:I97" si="15">_xlfn.RANK.EQ(H79,$H$12:$H$98,0)</f>
        <v>33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1712</v>
      </c>
      <c r="E80" s="2">
        <v>839</v>
      </c>
      <c r="F80" s="45">
        <f t="shared" si="12"/>
        <v>2551</v>
      </c>
      <c r="G80" s="62">
        <f t="shared" si="13"/>
        <v>11</v>
      </c>
      <c r="H80" s="47">
        <f t="shared" si="14"/>
        <v>0.32889063112504902</v>
      </c>
      <c r="I80" s="2">
        <f t="shared" si="15"/>
        <v>29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833</v>
      </c>
      <c r="E81" s="2">
        <v>202</v>
      </c>
      <c r="F81" s="45">
        <f t="shared" si="12"/>
        <v>1035</v>
      </c>
      <c r="G81" s="62">
        <f t="shared" si="13"/>
        <v>28</v>
      </c>
      <c r="H81" s="47">
        <f t="shared" si="14"/>
        <v>0.19516908212560385</v>
      </c>
      <c r="I81" s="2">
        <f t="shared" si="15"/>
        <v>72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759</v>
      </c>
      <c r="E82" s="2">
        <v>249</v>
      </c>
      <c r="F82" s="45">
        <f t="shared" si="12"/>
        <v>1008</v>
      </c>
      <c r="G82" s="62">
        <f t="shared" si="13"/>
        <v>31</v>
      </c>
      <c r="H82" s="47">
        <f t="shared" si="14"/>
        <v>0.24702380952380953</v>
      </c>
      <c r="I82" s="2">
        <f t="shared" si="15"/>
        <v>54</v>
      </c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113</v>
      </c>
      <c r="E83" s="2">
        <v>124</v>
      </c>
      <c r="F83" s="45">
        <f t="shared" si="12"/>
        <v>237</v>
      </c>
      <c r="G83" s="62">
        <f t="shared" si="13"/>
        <v>69</v>
      </c>
      <c r="H83" s="47">
        <f t="shared" si="14"/>
        <v>0.52320675105485237</v>
      </c>
      <c r="I83" s="2">
        <f t="shared" si="15"/>
        <v>19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315</v>
      </c>
      <c r="E84" s="2">
        <v>161</v>
      </c>
      <c r="F84" s="45">
        <f t="shared" si="12"/>
        <v>476</v>
      </c>
      <c r="G84" s="62">
        <f t="shared" si="13"/>
        <v>57</v>
      </c>
      <c r="H84" s="47">
        <f t="shared" si="14"/>
        <v>0.33823529411764708</v>
      </c>
      <c r="I84" s="2">
        <f t="shared" si="15"/>
        <v>27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579</v>
      </c>
      <c r="E85" s="2">
        <v>201</v>
      </c>
      <c r="F85" s="45">
        <f t="shared" si="12"/>
        <v>780</v>
      </c>
      <c r="G85" s="62">
        <f t="shared" si="13"/>
        <v>41</v>
      </c>
      <c r="H85" s="47">
        <f t="shared" si="14"/>
        <v>0.25769230769230766</v>
      </c>
      <c r="I85" s="2">
        <f t="shared" si="15"/>
        <v>43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216</v>
      </c>
      <c r="E86" s="52">
        <v>107</v>
      </c>
      <c r="F86" s="53">
        <f t="shared" si="12"/>
        <v>323</v>
      </c>
      <c r="G86" s="63">
        <f t="shared" si="13"/>
        <v>62</v>
      </c>
      <c r="H86" s="55">
        <f t="shared" si="14"/>
        <v>0.33126934984520123</v>
      </c>
      <c r="I86" s="52">
        <f t="shared" si="15"/>
        <v>28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1150</v>
      </c>
      <c r="E87" s="2">
        <v>159</v>
      </c>
      <c r="F87" s="45">
        <f t="shared" si="12"/>
        <v>1309</v>
      </c>
      <c r="G87" s="62">
        <f t="shared" si="13"/>
        <v>19</v>
      </c>
      <c r="H87" s="47">
        <f t="shared" si="14"/>
        <v>0.12146676852559206</v>
      </c>
      <c r="I87" s="2">
        <f t="shared" si="15"/>
        <v>79</v>
      </c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3</v>
      </c>
      <c r="E88" s="2">
        <v>1</v>
      </c>
      <c r="F88" s="45">
        <f t="shared" si="12"/>
        <v>4</v>
      </c>
      <c r="G88" s="62">
        <f t="shared" si="13"/>
        <v>84</v>
      </c>
      <c r="H88" s="47">
        <f t="shared" si="14"/>
        <v>0.25</v>
      </c>
      <c r="I88" s="2">
        <f t="shared" si="15"/>
        <v>51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3035</v>
      </c>
      <c r="E89" s="2">
        <v>1011</v>
      </c>
      <c r="F89" s="45">
        <f t="shared" si="12"/>
        <v>4046</v>
      </c>
      <c r="G89" s="62">
        <f t="shared" si="13"/>
        <v>5</v>
      </c>
      <c r="H89" s="47">
        <f t="shared" si="14"/>
        <v>0.24987642115669798</v>
      </c>
      <c r="I89" s="2">
        <f t="shared" si="15"/>
        <v>52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455</v>
      </c>
      <c r="E90" s="2">
        <v>147</v>
      </c>
      <c r="F90" s="45">
        <f t="shared" si="12"/>
        <v>602</v>
      </c>
      <c r="G90" s="62">
        <f t="shared" si="13"/>
        <v>47</v>
      </c>
      <c r="H90" s="47">
        <f t="shared" si="14"/>
        <v>0.2441860465116279</v>
      </c>
      <c r="I90" s="2">
        <f t="shared" si="15"/>
        <v>57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611</v>
      </c>
      <c r="E91" s="2">
        <v>259</v>
      </c>
      <c r="F91" s="45">
        <f t="shared" si="12"/>
        <v>870</v>
      </c>
      <c r="G91" s="62">
        <f t="shared" si="13"/>
        <v>35</v>
      </c>
      <c r="H91" s="47">
        <f t="shared" si="14"/>
        <v>0.29770114942528736</v>
      </c>
      <c r="I91" s="2">
        <f t="shared" si="15"/>
        <v>32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955</v>
      </c>
      <c r="E92" s="2">
        <v>313</v>
      </c>
      <c r="F92" s="45">
        <f t="shared" si="12"/>
        <v>1268</v>
      </c>
      <c r="G92" s="62">
        <f t="shared" si="13"/>
        <v>21</v>
      </c>
      <c r="H92" s="47">
        <f t="shared" si="14"/>
        <v>0.24684542586750788</v>
      </c>
      <c r="I92" s="2">
        <f t="shared" si="15"/>
        <v>55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314</v>
      </c>
      <c r="E93" s="2">
        <v>89</v>
      </c>
      <c r="F93" s="45">
        <f t="shared" si="12"/>
        <v>403</v>
      </c>
      <c r="G93" s="62">
        <f t="shared" si="13"/>
        <v>59</v>
      </c>
      <c r="H93" s="47">
        <f t="shared" si="14"/>
        <v>0.22084367245657568</v>
      </c>
      <c r="I93" s="2">
        <f t="shared" si="15"/>
        <v>63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418</v>
      </c>
      <c r="E94" s="2">
        <v>142</v>
      </c>
      <c r="F94" s="45">
        <f t="shared" si="12"/>
        <v>560</v>
      </c>
      <c r="G94" s="62">
        <f t="shared" si="13"/>
        <v>50</v>
      </c>
      <c r="H94" s="47">
        <f t="shared" si="14"/>
        <v>0.25357142857142856</v>
      </c>
      <c r="I94" s="2">
        <f t="shared" si="15"/>
        <v>48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699</v>
      </c>
      <c r="E95" s="2">
        <v>264</v>
      </c>
      <c r="F95" s="45">
        <f t="shared" si="12"/>
        <v>963</v>
      </c>
      <c r="G95" s="62">
        <f t="shared" si="13"/>
        <v>32</v>
      </c>
      <c r="H95" s="47">
        <f t="shared" si="14"/>
        <v>0.27414330218068533</v>
      </c>
      <c r="I95" s="2">
        <f t="shared" si="15"/>
        <v>38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34</v>
      </c>
      <c r="E96" s="2">
        <v>9</v>
      </c>
      <c r="F96" s="45">
        <f t="shared" si="12"/>
        <v>43</v>
      </c>
      <c r="G96" s="62">
        <f t="shared" si="13"/>
        <v>78</v>
      </c>
      <c r="H96" s="47">
        <f t="shared" si="14"/>
        <v>0.20930232558139536</v>
      </c>
      <c r="I96" s="2">
        <f t="shared" si="15"/>
        <v>67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352</v>
      </c>
      <c r="E97" s="2">
        <v>152</v>
      </c>
      <c r="F97" s="45">
        <f t="shared" si="12"/>
        <v>504</v>
      </c>
      <c r="G97" s="62">
        <f t="shared" si="13"/>
        <v>54</v>
      </c>
      <c r="H97" s="47">
        <f t="shared" si="14"/>
        <v>0.30158730158730157</v>
      </c>
      <c r="I97" s="2">
        <f t="shared" si="15"/>
        <v>31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63" t="s">
        <v>507</v>
      </c>
      <c r="D99" s="264">
        <f>SUM(D12:D97)</f>
        <v>68230</v>
      </c>
      <c r="E99" s="264">
        <f t="shared" ref="E99:F99" si="16">SUM(E12:E97)</f>
        <v>25832</v>
      </c>
      <c r="F99" s="265">
        <f t="shared" si="16"/>
        <v>94062</v>
      </c>
    </row>
  </sheetData>
  <autoFilter ref="A11:I11" xr:uid="{DD957B44-3971-429A-814A-88305F2363FE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1706206C-5B2B-4359-B008-7CF114C502A8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theme="9"/>
  </sheetPr>
  <dimension ref="A1:M99"/>
  <sheetViews>
    <sheetView showOutlineSymbols="0" showWhiteSpace="0" workbookViewId="0">
      <pane xSplit="3" ySplit="11" topLeftCell="K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484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125</v>
      </c>
      <c r="E6" s="57">
        <f>INDEX(E12:E97,MATCH(C6,C12:C97,0),0)</f>
        <v>55</v>
      </c>
      <c r="F6" s="57">
        <f>SUM(D6:E6)</f>
        <v>180</v>
      </c>
      <c r="G6" s="58">
        <f>_xlfn.RANK.EQ(F6,$F$12:$F$97,0)</f>
        <v>57</v>
      </c>
      <c r="H6" s="59">
        <f>E6/F6</f>
        <v>0.30555555555555558</v>
      </c>
      <c r="I6" s="60">
        <f>_xlfn.RANK.EQ(H6,$H$12:$H$97,0)</f>
        <v>42</v>
      </c>
    </row>
    <row r="7" spans="1:13" x14ac:dyDescent="0.15">
      <c r="C7" s="28" t="s">
        <v>21</v>
      </c>
      <c r="D7" s="94">
        <f>ROUND(SUMIF($B$12:$B$97,"G",D12:D97)/(COUNTIFS(B12:B97,"G",D12:D97,"&lt;&gt;")),1)</f>
        <v>259</v>
      </c>
      <c r="E7" s="95">
        <f>ROUND(SUMIF($B$12:$B$97,"G",E12:E97)/(COUNTIFS(B12:B97,"G",D12:D97,"&lt;&gt;")),1)</f>
        <v>120</v>
      </c>
      <c r="F7" s="95">
        <f>ROUND(SUM(D7:E7),1)</f>
        <v>379</v>
      </c>
      <c r="G7" s="30"/>
      <c r="H7" s="31">
        <f>E7/F7</f>
        <v>0.31662269129287601</v>
      </c>
      <c r="I7" s="32"/>
    </row>
    <row r="8" spans="1:13" ht="14.25" thickBot="1" x14ac:dyDescent="0.2">
      <c r="C8" s="33" t="s">
        <v>22</v>
      </c>
      <c r="D8" s="97">
        <f>ROUND(AVERAGE(D12:D97),1)</f>
        <v>450.9</v>
      </c>
      <c r="E8" s="98">
        <f>ROUND(AVERAGE(E12:E97),1)</f>
        <v>214.9</v>
      </c>
      <c r="F8" s="98">
        <f>ROUND(SUM(D8:E8),1)</f>
        <v>665.8</v>
      </c>
      <c r="G8" s="36"/>
      <c r="H8" s="37">
        <f>E8/F8</f>
        <v>0.32276960048062486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2019年度（基準日：５月１日）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1675</v>
      </c>
      <c r="E12" s="2">
        <v>689</v>
      </c>
      <c r="F12" s="45">
        <f>SUM(D12:E12)</f>
        <v>2364</v>
      </c>
      <c r="G12" s="46">
        <f>_xlfn.RANK.EQ(F12,$F$12:$F$97,0)</f>
        <v>7</v>
      </c>
      <c r="H12" s="47">
        <f>E12/F12</f>
        <v>0.29145516074450084</v>
      </c>
      <c r="I12" s="2">
        <f>_xlfn.RANK.EQ(H12,$H$12:$H$97,0)</f>
        <v>51</v>
      </c>
    </row>
    <row r="13" spans="1:13" x14ac:dyDescent="0.15">
      <c r="A13" s="77" t="s">
        <v>27</v>
      </c>
      <c r="B13" s="77" t="s">
        <v>341</v>
      </c>
      <c r="C13" s="77" t="s">
        <v>28</v>
      </c>
      <c r="D13" s="48"/>
      <c r="E13" s="48"/>
      <c r="F13" s="49"/>
      <c r="G13" s="50"/>
      <c r="H13" s="51"/>
      <c r="I13" s="48"/>
    </row>
    <row r="14" spans="1:13" x14ac:dyDescent="0.15">
      <c r="A14" s="1" t="s">
        <v>29</v>
      </c>
      <c r="B14" s="8" t="s">
        <v>338</v>
      </c>
      <c r="C14" s="1" t="s">
        <v>30</v>
      </c>
      <c r="D14" s="2">
        <v>55</v>
      </c>
      <c r="E14" s="2">
        <v>23</v>
      </c>
      <c r="F14" s="45">
        <f t="shared" ref="F14:F21" si="0">SUM(D14:E14)</f>
        <v>78</v>
      </c>
      <c r="G14" s="46">
        <f t="shared" ref="G14:G21" si="1">_xlfn.RANK.EQ(F14,$F$12:$F$97,0)</f>
        <v>69</v>
      </c>
      <c r="H14" s="47">
        <f t="shared" ref="H14:H21" si="2">E14/F14</f>
        <v>0.29487179487179488</v>
      </c>
      <c r="I14" s="2">
        <f t="shared" ref="I14:I21" si="3">_xlfn.RANK.EQ(H14,$H$12:$H$97,0)</f>
        <v>47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7</v>
      </c>
      <c r="E15" s="2">
        <v>4</v>
      </c>
      <c r="F15" s="45">
        <f t="shared" si="0"/>
        <v>11</v>
      </c>
      <c r="G15" s="46">
        <f t="shared" si="1"/>
        <v>77</v>
      </c>
      <c r="H15" s="47">
        <f t="shared" si="2"/>
        <v>0.36363636363636365</v>
      </c>
      <c r="I15" s="2">
        <f t="shared" si="3"/>
        <v>16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24</v>
      </c>
      <c r="E16" s="2">
        <v>14</v>
      </c>
      <c r="F16" s="45">
        <f t="shared" si="0"/>
        <v>38</v>
      </c>
      <c r="G16" s="46">
        <f t="shared" si="1"/>
        <v>72</v>
      </c>
      <c r="H16" s="47">
        <f t="shared" si="2"/>
        <v>0.36842105263157893</v>
      </c>
      <c r="I16" s="2">
        <f t="shared" si="3"/>
        <v>13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30</v>
      </c>
      <c r="E17" s="2">
        <v>10</v>
      </c>
      <c r="F17" s="45">
        <f t="shared" si="0"/>
        <v>40</v>
      </c>
      <c r="G17" s="46">
        <f t="shared" si="1"/>
        <v>71</v>
      </c>
      <c r="H17" s="47">
        <f t="shared" si="2"/>
        <v>0.25</v>
      </c>
      <c r="I17" s="2">
        <f t="shared" si="3"/>
        <v>61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62</v>
      </c>
      <c r="E18" s="2">
        <v>18</v>
      </c>
      <c r="F18" s="45">
        <f t="shared" si="0"/>
        <v>80</v>
      </c>
      <c r="G18" s="46">
        <f t="shared" si="1"/>
        <v>68</v>
      </c>
      <c r="H18" s="47">
        <f t="shared" si="2"/>
        <v>0.22500000000000001</v>
      </c>
      <c r="I18" s="2">
        <f t="shared" si="3"/>
        <v>67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255</v>
      </c>
      <c r="E19" s="2">
        <v>123</v>
      </c>
      <c r="F19" s="45">
        <f t="shared" si="0"/>
        <v>378</v>
      </c>
      <c r="G19" s="46">
        <f t="shared" si="1"/>
        <v>29</v>
      </c>
      <c r="H19" s="47">
        <f t="shared" si="2"/>
        <v>0.32539682539682541</v>
      </c>
      <c r="I19" s="2">
        <f t="shared" si="3"/>
        <v>35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129</v>
      </c>
      <c r="E20" s="2">
        <v>63</v>
      </c>
      <c r="F20" s="45">
        <f t="shared" si="0"/>
        <v>192</v>
      </c>
      <c r="G20" s="46">
        <f t="shared" si="1"/>
        <v>54</v>
      </c>
      <c r="H20" s="47">
        <f t="shared" si="2"/>
        <v>0.328125</v>
      </c>
      <c r="I20" s="2">
        <f t="shared" si="3"/>
        <v>32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1841</v>
      </c>
      <c r="E21" s="2">
        <v>764</v>
      </c>
      <c r="F21" s="45">
        <f t="shared" si="0"/>
        <v>2605</v>
      </c>
      <c r="G21" s="46">
        <f t="shared" si="1"/>
        <v>5</v>
      </c>
      <c r="H21" s="47">
        <f t="shared" si="2"/>
        <v>0.29328214971209216</v>
      </c>
      <c r="I21" s="2">
        <f t="shared" si="3"/>
        <v>49</v>
      </c>
    </row>
    <row r="22" spans="1:9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50"/>
      <c r="H22" s="51"/>
      <c r="I22" s="48"/>
    </row>
    <row r="23" spans="1:9" x14ac:dyDescent="0.15">
      <c r="A23" s="1" t="s">
        <v>48</v>
      </c>
      <c r="B23" s="8" t="s">
        <v>40</v>
      </c>
      <c r="C23" s="1" t="s">
        <v>49</v>
      </c>
      <c r="D23" s="2">
        <v>167</v>
      </c>
      <c r="E23" s="2">
        <v>66</v>
      </c>
      <c r="F23" s="45">
        <f>SUM(D23:E23)</f>
        <v>233</v>
      </c>
      <c r="G23" s="46">
        <f>_xlfn.RANK.EQ(F23,$F$12:$F$97,0)</f>
        <v>46</v>
      </c>
      <c r="H23" s="47">
        <f>E23/F23</f>
        <v>0.2832618025751073</v>
      </c>
      <c r="I23" s="2">
        <f>_xlfn.RANK.EQ(H23,$H$12:$H$97,0)</f>
        <v>53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206</v>
      </c>
      <c r="E24" s="2">
        <v>56</v>
      </c>
      <c r="F24" s="45">
        <f>SUM(D24:E24)</f>
        <v>262</v>
      </c>
      <c r="G24" s="46">
        <f>_xlfn.RANK.EQ(F24,$F$12:$F$97,0)</f>
        <v>41</v>
      </c>
      <c r="H24" s="47">
        <f>E24/F24</f>
        <v>0.21374045801526717</v>
      </c>
      <c r="I24" s="2">
        <f>_xlfn.RANK.EQ(H24,$H$12:$H$97,0)</f>
        <v>68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10</v>
      </c>
      <c r="E25" s="2">
        <v>3</v>
      </c>
      <c r="F25" s="45">
        <f>SUM(D25:E25)</f>
        <v>13</v>
      </c>
      <c r="G25" s="46">
        <f>_xlfn.RANK.EQ(F25,$F$12:$F$97,0)</f>
        <v>76</v>
      </c>
      <c r="H25" s="47">
        <f>E25/F25</f>
        <v>0.23076923076923078</v>
      </c>
      <c r="I25" s="2">
        <f>_xlfn.RANK.EQ(H25,$H$12:$H$97,0)</f>
        <v>65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76</v>
      </c>
      <c r="E26" s="2">
        <v>18</v>
      </c>
      <c r="F26" s="45">
        <f>SUM(D26:E26)</f>
        <v>94</v>
      </c>
      <c r="G26" s="46">
        <f>_xlfn.RANK.EQ(F26,$F$12:$F$97,0)</f>
        <v>67</v>
      </c>
      <c r="H26" s="47">
        <f>E26/F26</f>
        <v>0.19148936170212766</v>
      </c>
      <c r="I26" s="2">
        <f>_xlfn.RANK.EQ(H26,$H$12:$H$97,0)</f>
        <v>72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1562</v>
      </c>
      <c r="E27" s="2">
        <v>946</v>
      </c>
      <c r="F27" s="45">
        <f>SUM(D27:E27)</f>
        <v>2508</v>
      </c>
      <c r="G27" s="46">
        <f>_xlfn.RANK.EQ(F27,$F$12:$F$97,0)</f>
        <v>6</v>
      </c>
      <c r="H27" s="47">
        <f>E27/F27</f>
        <v>0.37719298245614036</v>
      </c>
      <c r="I27" s="2">
        <f>_xlfn.RANK.EQ(H27,$H$12:$H$97,0)</f>
        <v>12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78</v>
      </c>
      <c r="E29" s="2">
        <v>18</v>
      </c>
      <c r="F29" s="45">
        <f t="shared" ref="F29:F48" si="4">SUM(D29:E29)</f>
        <v>96</v>
      </c>
      <c r="G29" s="46">
        <f t="shared" ref="G29:G48" si="5">_xlfn.RANK.EQ(F29,$F$12:$F$97,0)</f>
        <v>66</v>
      </c>
      <c r="H29" s="47">
        <f t="shared" ref="H29:H48" si="6">E29/F29</f>
        <v>0.1875</v>
      </c>
      <c r="I29" s="2">
        <f t="shared" ref="I29:I48" si="7">_xlfn.RANK.EQ(H29,$H$12:$H$97,0)</f>
        <v>73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271</v>
      </c>
      <c r="E30" s="2">
        <v>137</v>
      </c>
      <c r="F30" s="45">
        <f t="shared" si="4"/>
        <v>408</v>
      </c>
      <c r="G30" s="46">
        <f t="shared" si="5"/>
        <v>28</v>
      </c>
      <c r="H30" s="47">
        <f t="shared" si="6"/>
        <v>0.33578431372549017</v>
      </c>
      <c r="I30" s="2">
        <f t="shared" si="7"/>
        <v>27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180</v>
      </c>
      <c r="E31" s="2">
        <v>71</v>
      </c>
      <c r="F31" s="45">
        <f t="shared" si="4"/>
        <v>251</v>
      </c>
      <c r="G31" s="46">
        <f t="shared" si="5"/>
        <v>43</v>
      </c>
      <c r="H31" s="47">
        <f t="shared" si="6"/>
        <v>0.28286852589641437</v>
      </c>
      <c r="I31" s="2">
        <f t="shared" si="7"/>
        <v>54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824</v>
      </c>
      <c r="E32" s="2">
        <v>396</v>
      </c>
      <c r="F32" s="45">
        <f t="shared" si="4"/>
        <v>1220</v>
      </c>
      <c r="G32" s="46">
        <f t="shared" si="5"/>
        <v>13</v>
      </c>
      <c r="H32" s="47">
        <f t="shared" si="6"/>
        <v>0.32459016393442625</v>
      </c>
      <c r="I32" s="2">
        <f t="shared" si="7"/>
        <v>37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3997</v>
      </c>
      <c r="E33" s="2">
        <v>1735</v>
      </c>
      <c r="F33" s="45">
        <f t="shared" si="4"/>
        <v>5732</v>
      </c>
      <c r="G33" s="46">
        <f t="shared" si="5"/>
        <v>1</v>
      </c>
      <c r="H33" s="47">
        <f t="shared" si="6"/>
        <v>0.30268667131891136</v>
      </c>
      <c r="I33" s="2">
        <f t="shared" si="7"/>
        <v>43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718</v>
      </c>
      <c r="E34" s="2">
        <v>533</v>
      </c>
      <c r="F34" s="45">
        <f t="shared" si="4"/>
        <v>1251</v>
      </c>
      <c r="G34" s="46">
        <f t="shared" si="5"/>
        <v>12</v>
      </c>
      <c r="H34" s="47">
        <f t="shared" si="6"/>
        <v>0.42605915267785771</v>
      </c>
      <c r="I34" s="2">
        <f t="shared" si="7"/>
        <v>8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86</v>
      </c>
      <c r="E35" s="2">
        <v>124</v>
      </c>
      <c r="F35" s="45">
        <f t="shared" si="4"/>
        <v>210</v>
      </c>
      <c r="G35" s="46">
        <f t="shared" si="5"/>
        <v>49</v>
      </c>
      <c r="H35" s="47">
        <f t="shared" si="6"/>
        <v>0.59047619047619049</v>
      </c>
      <c r="I35" s="2">
        <f t="shared" si="7"/>
        <v>5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102</v>
      </c>
      <c r="E36" s="2">
        <v>155</v>
      </c>
      <c r="F36" s="45">
        <f t="shared" si="4"/>
        <v>257</v>
      </c>
      <c r="G36" s="46">
        <f t="shared" si="5"/>
        <v>42</v>
      </c>
      <c r="H36" s="47">
        <f t="shared" si="6"/>
        <v>0.60311284046692604</v>
      </c>
      <c r="I36" s="2">
        <f t="shared" si="7"/>
        <v>4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1169</v>
      </c>
      <c r="E37" s="2">
        <v>300</v>
      </c>
      <c r="F37" s="45">
        <f t="shared" si="4"/>
        <v>1469</v>
      </c>
      <c r="G37" s="46">
        <f t="shared" si="5"/>
        <v>11</v>
      </c>
      <c r="H37" s="47">
        <f t="shared" si="6"/>
        <v>0.20422055820285909</v>
      </c>
      <c r="I37" s="2">
        <f t="shared" si="7"/>
        <v>71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0</v>
      </c>
      <c r="E38" s="2">
        <v>343</v>
      </c>
      <c r="F38" s="45">
        <f t="shared" si="4"/>
        <v>343</v>
      </c>
      <c r="G38" s="46">
        <f t="shared" si="5"/>
        <v>32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74</v>
      </c>
      <c r="E39" s="2">
        <v>75</v>
      </c>
      <c r="F39" s="45">
        <f t="shared" si="4"/>
        <v>149</v>
      </c>
      <c r="G39" s="46">
        <f t="shared" si="5"/>
        <v>62</v>
      </c>
      <c r="H39" s="47">
        <f t="shared" si="6"/>
        <v>0.50335570469798663</v>
      </c>
      <c r="I39" s="2">
        <f t="shared" si="7"/>
        <v>6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376</v>
      </c>
      <c r="E40" s="2">
        <v>175</v>
      </c>
      <c r="F40" s="45">
        <f t="shared" si="4"/>
        <v>551</v>
      </c>
      <c r="G40" s="46">
        <f t="shared" si="5"/>
        <v>21</v>
      </c>
      <c r="H40" s="47">
        <f t="shared" si="6"/>
        <v>0.31760435571687839</v>
      </c>
      <c r="I40" s="2">
        <f t="shared" si="7"/>
        <v>40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197</v>
      </c>
      <c r="E41" s="2">
        <v>33</v>
      </c>
      <c r="F41" s="45">
        <f t="shared" si="4"/>
        <v>230</v>
      </c>
      <c r="G41" s="46">
        <f t="shared" si="5"/>
        <v>47</v>
      </c>
      <c r="H41" s="47">
        <f t="shared" si="6"/>
        <v>0.14347826086956522</v>
      </c>
      <c r="I41" s="2">
        <f t="shared" si="7"/>
        <v>76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379</v>
      </c>
      <c r="E42" s="2">
        <v>237</v>
      </c>
      <c r="F42" s="45">
        <f t="shared" si="4"/>
        <v>616</v>
      </c>
      <c r="G42" s="46">
        <f t="shared" si="5"/>
        <v>19</v>
      </c>
      <c r="H42" s="47">
        <f t="shared" si="6"/>
        <v>0.38474025974025972</v>
      </c>
      <c r="I42" s="2">
        <f t="shared" si="7"/>
        <v>11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69</v>
      </c>
      <c r="E43" s="2">
        <v>44</v>
      </c>
      <c r="F43" s="45">
        <f t="shared" si="4"/>
        <v>113</v>
      </c>
      <c r="G43" s="46">
        <f t="shared" si="5"/>
        <v>64</v>
      </c>
      <c r="H43" s="47">
        <f t="shared" si="6"/>
        <v>0.38938053097345132</v>
      </c>
      <c r="I43" s="2">
        <f t="shared" si="7"/>
        <v>10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96</v>
      </c>
      <c r="E44" s="2">
        <v>56</v>
      </c>
      <c r="F44" s="45">
        <f t="shared" si="4"/>
        <v>152</v>
      </c>
      <c r="G44" s="46">
        <f t="shared" si="5"/>
        <v>60</v>
      </c>
      <c r="H44" s="47">
        <f t="shared" si="6"/>
        <v>0.36842105263157893</v>
      </c>
      <c r="I44" s="2">
        <f t="shared" si="7"/>
        <v>13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343</v>
      </c>
      <c r="E45" s="2">
        <v>105</v>
      </c>
      <c r="F45" s="45">
        <f t="shared" si="4"/>
        <v>448</v>
      </c>
      <c r="G45" s="46">
        <f t="shared" si="5"/>
        <v>25</v>
      </c>
      <c r="H45" s="47">
        <f t="shared" si="6"/>
        <v>0.234375</v>
      </c>
      <c r="I45" s="2">
        <f t="shared" si="7"/>
        <v>64</v>
      </c>
    </row>
    <row r="46" spans="1:9" x14ac:dyDescent="0.15">
      <c r="A46" s="1" t="s">
        <v>94</v>
      </c>
      <c r="B46" s="8" t="s">
        <v>342</v>
      </c>
      <c r="C46" s="1" t="s">
        <v>95</v>
      </c>
      <c r="D46" s="2">
        <v>360</v>
      </c>
      <c r="E46" s="2">
        <v>146</v>
      </c>
      <c r="F46" s="45">
        <f t="shared" si="4"/>
        <v>506</v>
      </c>
      <c r="G46" s="46">
        <f t="shared" si="5"/>
        <v>24</v>
      </c>
      <c r="H46" s="47">
        <f t="shared" si="6"/>
        <v>0.28853754940711462</v>
      </c>
      <c r="I46" s="2">
        <f t="shared" si="7"/>
        <v>52</v>
      </c>
    </row>
    <row r="47" spans="1:9" x14ac:dyDescent="0.15">
      <c r="A47" s="1" t="s">
        <v>96</v>
      </c>
      <c r="B47" s="8" t="s">
        <v>337</v>
      </c>
      <c r="C47" s="1" t="s">
        <v>97</v>
      </c>
      <c r="D47" s="2">
        <v>490</v>
      </c>
      <c r="E47" s="2">
        <v>278</v>
      </c>
      <c r="F47" s="45">
        <f t="shared" si="4"/>
        <v>768</v>
      </c>
      <c r="G47" s="46">
        <f t="shared" si="5"/>
        <v>16</v>
      </c>
      <c r="H47" s="47">
        <f t="shared" si="6"/>
        <v>0.36197916666666669</v>
      </c>
      <c r="I47" s="2">
        <f t="shared" si="7"/>
        <v>17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156</v>
      </c>
      <c r="E48" s="2">
        <v>53</v>
      </c>
      <c r="F48" s="45">
        <f t="shared" si="4"/>
        <v>209</v>
      </c>
      <c r="G48" s="46">
        <f t="shared" si="5"/>
        <v>50</v>
      </c>
      <c r="H48" s="47">
        <f t="shared" si="6"/>
        <v>0.25358851674641147</v>
      </c>
      <c r="I48" s="2">
        <f t="shared" si="7"/>
        <v>60</v>
      </c>
    </row>
    <row r="49" spans="1:9" x14ac:dyDescent="0.15">
      <c r="A49" s="77" t="s">
        <v>100</v>
      </c>
      <c r="B49" s="77" t="s">
        <v>341</v>
      </c>
      <c r="C49" s="77" t="s">
        <v>101</v>
      </c>
      <c r="D49" s="48"/>
      <c r="E49" s="48"/>
      <c r="F49" s="49"/>
      <c r="G49" s="50"/>
      <c r="H49" s="51"/>
      <c r="I49" s="48"/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187</v>
      </c>
      <c r="E50" s="2">
        <v>92</v>
      </c>
      <c r="F50" s="45">
        <f t="shared" ref="F50:F66" si="8">SUM(D50:E50)</f>
        <v>279</v>
      </c>
      <c r="G50" s="46">
        <f t="shared" ref="G50:G66" si="9">_xlfn.RANK.EQ(F50,$F$12:$F$97,0)</f>
        <v>39</v>
      </c>
      <c r="H50" s="47">
        <f t="shared" ref="H50:H66" si="10">E50/F50</f>
        <v>0.32974910394265233</v>
      </c>
      <c r="I50" s="2">
        <f t="shared" ref="I50:I66" si="11">_xlfn.RANK.EQ(H50,$H$12:$H$97,0)</f>
        <v>30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684</v>
      </c>
      <c r="E51" s="2">
        <v>318</v>
      </c>
      <c r="F51" s="45">
        <f t="shared" si="8"/>
        <v>1002</v>
      </c>
      <c r="G51" s="46">
        <f t="shared" si="9"/>
        <v>15</v>
      </c>
      <c r="H51" s="47">
        <f t="shared" si="10"/>
        <v>0.31736526946107785</v>
      </c>
      <c r="I51" s="2">
        <f t="shared" si="11"/>
        <v>41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261</v>
      </c>
      <c r="E52" s="2">
        <v>87</v>
      </c>
      <c r="F52" s="45">
        <f t="shared" si="8"/>
        <v>348</v>
      </c>
      <c r="G52" s="46">
        <f t="shared" si="9"/>
        <v>31</v>
      </c>
      <c r="H52" s="47">
        <f t="shared" si="10"/>
        <v>0.25</v>
      </c>
      <c r="I52" s="2">
        <f t="shared" si="11"/>
        <v>61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181</v>
      </c>
      <c r="E53" s="2">
        <v>67</v>
      </c>
      <c r="F53" s="45">
        <f t="shared" si="8"/>
        <v>248</v>
      </c>
      <c r="G53" s="46">
        <f t="shared" si="9"/>
        <v>44</v>
      </c>
      <c r="H53" s="47">
        <f t="shared" si="10"/>
        <v>0.27016129032258063</v>
      </c>
      <c r="I53" s="2">
        <f t="shared" si="11"/>
        <v>58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213</v>
      </c>
      <c r="E54" s="2">
        <v>90</v>
      </c>
      <c r="F54" s="45">
        <f t="shared" si="8"/>
        <v>303</v>
      </c>
      <c r="G54" s="46">
        <f t="shared" si="9"/>
        <v>37</v>
      </c>
      <c r="H54" s="47">
        <f t="shared" si="10"/>
        <v>0.29702970297029702</v>
      </c>
      <c r="I54" s="2">
        <f t="shared" si="11"/>
        <v>46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332</v>
      </c>
      <c r="E55" s="2">
        <v>108</v>
      </c>
      <c r="F55" s="45">
        <f t="shared" si="8"/>
        <v>440</v>
      </c>
      <c r="G55" s="46">
        <f t="shared" si="9"/>
        <v>26</v>
      </c>
      <c r="H55" s="47">
        <f t="shared" si="10"/>
        <v>0.24545454545454545</v>
      </c>
      <c r="I55" s="2">
        <f t="shared" si="11"/>
        <v>63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348</v>
      </c>
      <c r="E56" s="2">
        <v>164</v>
      </c>
      <c r="F56" s="45">
        <f t="shared" si="8"/>
        <v>512</v>
      </c>
      <c r="G56" s="46">
        <f t="shared" si="9"/>
        <v>23</v>
      </c>
      <c r="H56" s="47">
        <f t="shared" si="10"/>
        <v>0.3203125</v>
      </c>
      <c r="I56" s="2">
        <f t="shared" si="11"/>
        <v>39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173</v>
      </c>
      <c r="E57" s="2">
        <v>64</v>
      </c>
      <c r="F57" s="45">
        <f t="shared" si="8"/>
        <v>237</v>
      </c>
      <c r="G57" s="46">
        <f t="shared" si="9"/>
        <v>45</v>
      </c>
      <c r="H57" s="47">
        <f t="shared" si="10"/>
        <v>0.27004219409282698</v>
      </c>
      <c r="I57" s="2">
        <f t="shared" si="11"/>
        <v>59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142</v>
      </c>
      <c r="E58" s="2">
        <v>38</v>
      </c>
      <c r="F58" s="45">
        <f t="shared" si="8"/>
        <v>180</v>
      </c>
      <c r="G58" s="46">
        <f t="shared" si="9"/>
        <v>57</v>
      </c>
      <c r="H58" s="47">
        <f t="shared" si="10"/>
        <v>0.21111111111111111</v>
      </c>
      <c r="I58" s="2">
        <f t="shared" si="11"/>
        <v>69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1557</v>
      </c>
      <c r="E59" s="2">
        <v>782</v>
      </c>
      <c r="F59" s="45">
        <f t="shared" si="8"/>
        <v>2339</v>
      </c>
      <c r="G59" s="46">
        <f t="shared" si="9"/>
        <v>8</v>
      </c>
      <c r="H59" s="47">
        <f t="shared" si="10"/>
        <v>0.33433091064557502</v>
      </c>
      <c r="I59" s="2">
        <f t="shared" si="11"/>
        <v>28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150</v>
      </c>
      <c r="E60" s="2">
        <v>39</v>
      </c>
      <c r="F60" s="45">
        <f t="shared" si="8"/>
        <v>189</v>
      </c>
      <c r="G60" s="46">
        <f t="shared" si="9"/>
        <v>55</v>
      </c>
      <c r="H60" s="47">
        <f t="shared" si="10"/>
        <v>0.20634920634920634</v>
      </c>
      <c r="I60" s="2">
        <f t="shared" si="11"/>
        <v>70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18</v>
      </c>
      <c r="E61" s="2">
        <v>9</v>
      </c>
      <c r="F61" s="45">
        <f t="shared" si="8"/>
        <v>27</v>
      </c>
      <c r="G61" s="46">
        <f t="shared" si="9"/>
        <v>74</v>
      </c>
      <c r="H61" s="47">
        <f t="shared" si="10"/>
        <v>0.33333333333333331</v>
      </c>
      <c r="I61" s="2">
        <f t="shared" si="11"/>
        <v>29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89</v>
      </c>
      <c r="E62" s="2">
        <v>17</v>
      </c>
      <c r="F62" s="45">
        <f t="shared" si="8"/>
        <v>106</v>
      </c>
      <c r="G62" s="46">
        <f t="shared" si="9"/>
        <v>65</v>
      </c>
      <c r="H62" s="47">
        <f t="shared" si="10"/>
        <v>0.16037735849056603</v>
      </c>
      <c r="I62" s="2">
        <f t="shared" si="11"/>
        <v>74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203</v>
      </c>
      <c r="E63" s="2">
        <v>107</v>
      </c>
      <c r="F63" s="45">
        <f t="shared" si="8"/>
        <v>310</v>
      </c>
      <c r="G63" s="46">
        <f t="shared" si="9"/>
        <v>35</v>
      </c>
      <c r="H63" s="47">
        <f t="shared" si="10"/>
        <v>0.34516129032258064</v>
      </c>
      <c r="I63" s="2">
        <f t="shared" si="11"/>
        <v>21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6</v>
      </c>
      <c r="E64" s="2">
        <v>11</v>
      </c>
      <c r="F64" s="45">
        <f t="shared" si="8"/>
        <v>17</v>
      </c>
      <c r="G64" s="46">
        <f t="shared" si="9"/>
        <v>75</v>
      </c>
      <c r="H64" s="47">
        <f t="shared" si="10"/>
        <v>0.6470588235294118</v>
      </c>
      <c r="I64" s="2">
        <f t="shared" si="11"/>
        <v>3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125</v>
      </c>
      <c r="E65" s="2">
        <v>59</v>
      </c>
      <c r="F65" s="45">
        <f t="shared" si="8"/>
        <v>184</v>
      </c>
      <c r="G65" s="46">
        <f t="shared" si="9"/>
        <v>56</v>
      </c>
      <c r="H65" s="47">
        <f t="shared" si="10"/>
        <v>0.32065217391304346</v>
      </c>
      <c r="I65" s="2">
        <f t="shared" si="11"/>
        <v>38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2578</v>
      </c>
      <c r="E66" s="2">
        <v>1093</v>
      </c>
      <c r="F66" s="45">
        <f t="shared" si="8"/>
        <v>3671</v>
      </c>
      <c r="G66" s="46">
        <f t="shared" si="9"/>
        <v>2</v>
      </c>
      <c r="H66" s="47">
        <f t="shared" si="10"/>
        <v>0.29773903568509941</v>
      </c>
      <c r="I66" s="2">
        <f t="shared" si="11"/>
        <v>45</v>
      </c>
    </row>
    <row r="67" spans="1:9" x14ac:dyDescent="0.15">
      <c r="A67" s="77" t="s">
        <v>136</v>
      </c>
      <c r="B67" s="77" t="s">
        <v>341</v>
      </c>
      <c r="C67" s="77" t="s">
        <v>137</v>
      </c>
      <c r="D67" s="48"/>
      <c r="E67" s="48"/>
      <c r="F67" s="49"/>
      <c r="G67" s="50"/>
      <c r="H67" s="51"/>
      <c r="I67" s="48"/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130</v>
      </c>
      <c r="E68" s="2">
        <v>75</v>
      </c>
      <c r="F68" s="45">
        <f>SUM(D68:E68)</f>
        <v>205</v>
      </c>
      <c r="G68" s="46">
        <f>_xlfn.RANK.EQ(F68,$F$12:$F$97,0)</f>
        <v>51</v>
      </c>
      <c r="H68" s="47">
        <f>E68/F68</f>
        <v>0.36585365853658536</v>
      </c>
      <c r="I68" s="2">
        <f>_xlfn.RANK.EQ(H68,$H$12:$H$97,0)</f>
        <v>15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2204</v>
      </c>
      <c r="E69" s="2">
        <v>1127</v>
      </c>
      <c r="F69" s="45">
        <f>SUM(D69:E69)</f>
        <v>3331</v>
      </c>
      <c r="G69" s="46">
        <f>_xlfn.RANK.EQ(F69,$F$12:$F$97,0)</f>
        <v>3</v>
      </c>
      <c r="H69" s="47">
        <f>E69/F69</f>
        <v>0.33833683578504953</v>
      </c>
      <c r="I69" s="2">
        <f>_xlfn.RANK.EQ(H69,$H$12:$H$97,0)</f>
        <v>23</v>
      </c>
    </row>
    <row r="70" spans="1:9" x14ac:dyDescent="0.15">
      <c r="A70" s="77" t="s">
        <v>142</v>
      </c>
      <c r="B70" s="77" t="s">
        <v>341</v>
      </c>
      <c r="C70" s="77" t="s">
        <v>143</v>
      </c>
      <c r="D70" s="48"/>
      <c r="E70" s="48"/>
      <c r="F70" s="49"/>
      <c r="G70" s="50"/>
      <c r="H70" s="51"/>
      <c r="I70" s="48"/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1098</v>
      </c>
      <c r="E71" s="2">
        <v>534</v>
      </c>
      <c r="F71" s="45">
        <f>SUM(D71:E71)</f>
        <v>1632</v>
      </c>
      <c r="G71" s="46">
        <f>_xlfn.RANK.EQ(F71,$F$12:$F$97,0)</f>
        <v>10</v>
      </c>
      <c r="H71" s="47">
        <f>E71/F71</f>
        <v>0.32720588235294118</v>
      </c>
      <c r="I71" s="2">
        <f>_xlfn.RANK.EQ(H71,$H$12:$H$97,0)</f>
        <v>33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89</v>
      </c>
      <c r="E72" s="2">
        <v>68</v>
      </c>
      <c r="F72" s="45">
        <f>SUM(D72:E72)</f>
        <v>157</v>
      </c>
      <c r="G72" s="46">
        <f>_xlfn.RANK.EQ(F72,$F$12:$F$97,0)</f>
        <v>59</v>
      </c>
      <c r="H72" s="47">
        <f>E72/F72</f>
        <v>0.43312101910828027</v>
      </c>
      <c r="I72" s="2">
        <f>_xlfn.RANK.EQ(H72,$H$12:$H$97,0)</f>
        <v>7</v>
      </c>
    </row>
    <row r="73" spans="1:9" x14ac:dyDescent="0.15">
      <c r="A73" s="77" t="s">
        <v>148</v>
      </c>
      <c r="B73" s="77" t="s">
        <v>341</v>
      </c>
      <c r="C73" s="77" t="s">
        <v>149</v>
      </c>
      <c r="D73" s="48"/>
      <c r="E73" s="48"/>
      <c r="F73" s="49"/>
      <c r="G73" s="50"/>
      <c r="H73" s="51"/>
      <c r="I73" s="48"/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147</v>
      </c>
      <c r="F74" s="45">
        <f t="shared" ref="F74:F82" si="12">SUM(D74:E74)</f>
        <v>147</v>
      </c>
      <c r="G74" s="46">
        <f t="shared" ref="G74:G82" si="13">_xlfn.RANK.EQ(F74,$F$12:$F$97,0)</f>
        <v>63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236</v>
      </c>
      <c r="E75" s="2">
        <v>69</v>
      </c>
      <c r="F75" s="45">
        <f t="shared" si="12"/>
        <v>305</v>
      </c>
      <c r="G75" s="46">
        <f t="shared" si="13"/>
        <v>36</v>
      </c>
      <c r="H75" s="47">
        <f t="shared" si="14"/>
        <v>0.2262295081967213</v>
      </c>
      <c r="I75" s="2">
        <f t="shared" si="15"/>
        <v>66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51</v>
      </c>
      <c r="E76" s="2">
        <v>19</v>
      </c>
      <c r="F76" s="45">
        <f t="shared" si="12"/>
        <v>70</v>
      </c>
      <c r="G76" s="46">
        <f t="shared" si="13"/>
        <v>70</v>
      </c>
      <c r="H76" s="47">
        <f t="shared" si="14"/>
        <v>0.27142857142857141</v>
      </c>
      <c r="I76" s="2">
        <f t="shared" si="15"/>
        <v>57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254</v>
      </c>
      <c r="E77" s="2">
        <v>108</v>
      </c>
      <c r="F77" s="45">
        <f t="shared" si="12"/>
        <v>362</v>
      </c>
      <c r="G77" s="46">
        <f t="shared" si="13"/>
        <v>30</v>
      </c>
      <c r="H77" s="47">
        <f t="shared" si="14"/>
        <v>0.2983425414364641</v>
      </c>
      <c r="I77" s="2">
        <f t="shared" si="15"/>
        <v>44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122</v>
      </c>
      <c r="E78" s="2">
        <v>79</v>
      </c>
      <c r="F78" s="45">
        <f t="shared" si="12"/>
        <v>201</v>
      </c>
      <c r="G78" s="46">
        <f t="shared" si="13"/>
        <v>52</v>
      </c>
      <c r="H78" s="47">
        <f t="shared" si="14"/>
        <v>0.39303482587064675</v>
      </c>
      <c r="I78" s="2">
        <f t="shared" si="15"/>
        <v>9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804</v>
      </c>
      <c r="E79" s="2">
        <v>387</v>
      </c>
      <c r="F79" s="45">
        <f t="shared" si="12"/>
        <v>1191</v>
      </c>
      <c r="G79" s="46">
        <f t="shared" si="13"/>
        <v>14</v>
      </c>
      <c r="H79" s="47">
        <f t="shared" si="14"/>
        <v>0.32493702770780858</v>
      </c>
      <c r="I79" s="2">
        <f t="shared" si="15"/>
        <v>36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1194</v>
      </c>
      <c r="E80" s="2">
        <v>663</v>
      </c>
      <c r="F80" s="45">
        <f t="shared" si="12"/>
        <v>1857</v>
      </c>
      <c r="G80" s="46">
        <f t="shared" si="13"/>
        <v>9</v>
      </c>
      <c r="H80" s="47">
        <f t="shared" si="14"/>
        <v>0.35702746365105009</v>
      </c>
      <c r="I80" s="2">
        <f t="shared" si="15"/>
        <v>19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292</v>
      </c>
      <c r="E81" s="2">
        <v>141</v>
      </c>
      <c r="F81" s="45">
        <f t="shared" si="12"/>
        <v>433</v>
      </c>
      <c r="G81" s="46">
        <f t="shared" si="13"/>
        <v>27</v>
      </c>
      <c r="H81" s="47">
        <f t="shared" si="14"/>
        <v>0.32563510392609701</v>
      </c>
      <c r="I81" s="2">
        <f t="shared" si="15"/>
        <v>34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353</v>
      </c>
      <c r="E82" s="2">
        <v>199</v>
      </c>
      <c r="F82" s="45">
        <f t="shared" si="12"/>
        <v>552</v>
      </c>
      <c r="G82" s="46">
        <f t="shared" si="13"/>
        <v>20</v>
      </c>
      <c r="H82" s="47">
        <f t="shared" si="14"/>
        <v>0.36050724637681159</v>
      </c>
      <c r="I82" s="2">
        <f t="shared" si="15"/>
        <v>18</v>
      </c>
    </row>
    <row r="83" spans="1:9" x14ac:dyDescent="0.15">
      <c r="A83" s="77" t="s">
        <v>168</v>
      </c>
      <c r="B83" s="77" t="s">
        <v>341</v>
      </c>
      <c r="C83" s="77" t="s">
        <v>169</v>
      </c>
      <c r="D83" s="48"/>
      <c r="E83" s="48"/>
      <c r="F83" s="49"/>
      <c r="G83" s="50"/>
      <c r="H83" s="51"/>
      <c r="I83" s="48"/>
    </row>
    <row r="84" spans="1:9" x14ac:dyDescent="0.15">
      <c r="A84" s="1" t="s">
        <v>170</v>
      </c>
      <c r="B84" s="8" t="s">
        <v>40</v>
      </c>
      <c r="C84" s="1" t="s">
        <v>171</v>
      </c>
      <c r="D84" s="2">
        <v>158</v>
      </c>
      <c r="E84" s="2">
        <v>59</v>
      </c>
      <c r="F84" s="45">
        <f>SUM(D84:E84)</f>
        <v>217</v>
      </c>
      <c r="G84" s="46">
        <f>_xlfn.RANK.EQ(F84,$F$12:$F$97,0)</f>
        <v>48</v>
      </c>
      <c r="H84" s="47">
        <f>E84/F84</f>
        <v>0.27188940092165897</v>
      </c>
      <c r="I84" s="2">
        <f>_xlfn.RANK.EQ(H84,$H$12:$H$97,0)</f>
        <v>55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200</v>
      </c>
      <c r="E85" s="2">
        <v>103</v>
      </c>
      <c r="F85" s="45">
        <f>SUM(D85:E85)</f>
        <v>303</v>
      </c>
      <c r="G85" s="46">
        <f>_xlfn.RANK.EQ(F85,$F$12:$F$97,0)</f>
        <v>37</v>
      </c>
      <c r="H85" s="47">
        <f>E85/F85</f>
        <v>0.33993399339933994</v>
      </c>
      <c r="I85" s="2">
        <f>_xlfn.RANK.EQ(H85,$H$12:$H$97,0)</f>
        <v>22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125</v>
      </c>
      <c r="E86" s="52">
        <v>55</v>
      </c>
      <c r="F86" s="53">
        <f>SUM(D86:E86)</f>
        <v>180</v>
      </c>
      <c r="G86" s="54">
        <f>_xlfn.RANK.EQ(F86,$F$12:$F$97,0)</f>
        <v>57</v>
      </c>
      <c r="H86" s="55">
        <f>E86/F86</f>
        <v>0.30555555555555558</v>
      </c>
      <c r="I86" s="52">
        <f>_xlfn.RANK.EQ(H86,$H$12:$H$97,0)</f>
        <v>42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268</v>
      </c>
      <c r="E87" s="2">
        <v>48</v>
      </c>
      <c r="F87" s="45">
        <f>SUM(D87:E87)</f>
        <v>316</v>
      </c>
      <c r="G87" s="46">
        <f>_xlfn.RANK.EQ(F87,$F$12:$F$97,0)</f>
        <v>34</v>
      </c>
      <c r="H87" s="47">
        <f>E87/F87</f>
        <v>0.15189873417721519</v>
      </c>
      <c r="I87" s="2">
        <f>_xlfn.RANK.EQ(H87,$H$12:$H$97,0)</f>
        <v>75</v>
      </c>
    </row>
    <row r="88" spans="1:9" x14ac:dyDescent="0.15">
      <c r="A88" s="77" t="s">
        <v>178</v>
      </c>
      <c r="B88" s="77" t="s">
        <v>341</v>
      </c>
      <c r="C88" s="77" t="s">
        <v>179</v>
      </c>
      <c r="D88" s="48"/>
      <c r="E88" s="48"/>
      <c r="F88" s="49"/>
      <c r="G88" s="50"/>
      <c r="H88" s="51"/>
      <c r="I88" s="48"/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1879</v>
      </c>
      <c r="E89" s="2">
        <v>781</v>
      </c>
      <c r="F89" s="45">
        <f t="shared" ref="F89:F97" si="16">SUM(D89:E89)</f>
        <v>2660</v>
      </c>
      <c r="G89" s="46">
        <f t="shared" ref="G89:G97" si="17">_xlfn.RANK.EQ(F89,$F$12:$F$97,0)</f>
        <v>4</v>
      </c>
      <c r="H89" s="47">
        <f t="shared" ref="H89:H97" si="18">E89/F89</f>
        <v>0.29360902255639099</v>
      </c>
      <c r="I89" s="2">
        <f t="shared" ref="I89:I97" si="19">_xlfn.RANK.EQ(H89,$H$12:$H$97,0)</f>
        <v>48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131</v>
      </c>
      <c r="E90" s="2">
        <v>64</v>
      </c>
      <c r="F90" s="45">
        <f t="shared" si="16"/>
        <v>195</v>
      </c>
      <c r="G90" s="46">
        <f t="shared" si="17"/>
        <v>53</v>
      </c>
      <c r="H90" s="47">
        <f t="shared" si="18"/>
        <v>0.3282051282051282</v>
      </c>
      <c r="I90" s="2">
        <f t="shared" si="19"/>
        <v>31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461</v>
      </c>
      <c r="E91" s="2">
        <v>235</v>
      </c>
      <c r="F91" s="45">
        <f t="shared" si="16"/>
        <v>696</v>
      </c>
      <c r="G91" s="46">
        <f t="shared" si="17"/>
        <v>17</v>
      </c>
      <c r="H91" s="47">
        <f t="shared" si="18"/>
        <v>0.33764367816091956</v>
      </c>
      <c r="I91" s="2">
        <f t="shared" si="19"/>
        <v>25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440</v>
      </c>
      <c r="E92" s="2">
        <v>223</v>
      </c>
      <c r="F92" s="45">
        <f t="shared" si="16"/>
        <v>663</v>
      </c>
      <c r="G92" s="46">
        <f t="shared" si="17"/>
        <v>18</v>
      </c>
      <c r="H92" s="47">
        <f t="shared" si="18"/>
        <v>0.33634992458521873</v>
      </c>
      <c r="I92" s="2">
        <f t="shared" si="19"/>
        <v>26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110</v>
      </c>
      <c r="E93" s="2">
        <v>41</v>
      </c>
      <c r="F93" s="45">
        <f t="shared" si="16"/>
        <v>151</v>
      </c>
      <c r="G93" s="46">
        <f t="shared" si="17"/>
        <v>61</v>
      </c>
      <c r="H93" s="47">
        <f t="shared" si="18"/>
        <v>0.27152317880794702</v>
      </c>
      <c r="I93" s="2">
        <f t="shared" si="19"/>
        <v>56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178</v>
      </c>
      <c r="E94" s="2">
        <v>91</v>
      </c>
      <c r="F94" s="45">
        <f t="shared" si="16"/>
        <v>269</v>
      </c>
      <c r="G94" s="46">
        <f t="shared" si="17"/>
        <v>40</v>
      </c>
      <c r="H94" s="47">
        <f t="shared" si="18"/>
        <v>0.33828996282527879</v>
      </c>
      <c r="I94" s="2">
        <f t="shared" si="19"/>
        <v>24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388</v>
      </c>
      <c r="E95" s="2">
        <v>160</v>
      </c>
      <c r="F95" s="45">
        <f t="shared" si="16"/>
        <v>548</v>
      </c>
      <c r="G95" s="46">
        <f t="shared" si="17"/>
        <v>22</v>
      </c>
      <c r="H95" s="47">
        <f t="shared" si="18"/>
        <v>0.29197080291970801</v>
      </c>
      <c r="I95" s="2">
        <f t="shared" si="19"/>
        <v>50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26</v>
      </c>
      <c r="E96" s="2">
        <v>2</v>
      </c>
      <c r="F96" s="45">
        <f t="shared" si="16"/>
        <v>28</v>
      </c>
      <c r="G96" s="46">
        <f t="shared" si="17"/>
        <v>73</v>
      </c>
      <c r="H96" s="47">
        <f t="shared" si="18"/>
        <v>7.1428571428571425E-2</v>
      </c>
      <c r="I96" s="2">
        <f t="shared" si="19"/>
        <v>77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216</v>
      </c>
      <c r="E97" s="2">
        <v>114</v>
      </c>
      <c r="F97" s="45">
        <f t="shared" si="16"/>
        <v>330</v>
      </c>
      <c r="G97" s="46">
        <f t="shared" si="17"/>
        <v>33</v>
      </c>
      <c r="H97" s="47">
        <f t="shared" si="18"/>
        <v>0.34545454545454546</v>
      </c>
      <c r="I97" s="2">
        <f t="shared" si="19"/>
        <v>20</v>
      </c>
    </row>
    <row r="98" spans="1:9" ht="14.25" thickBot="1" x14ac:dyDescent="0.2">
      <c r="B98" s="90"/>
    </row>
    <row r="99" spans="1:9" ht="14.25" thickBot="1" x14ac:dyDescent="0.2">
      <c r="C99" s="263" t="s">
        <v>507</v>
      </c>
      <c r="D99" s="264">
        <f>SUM(D12:D97)</f>
        <v>34718</v>
      </c>
      <c r="E99" s="264">
        <f t="shared" ref="E99:F99" si="20">SUM(E12:E97)</f>
        <v>16548</v>
      </c>
      <c r="F99" s="265">
        <f t="shared" si="20"/>
        <v>51266</v>
      </c>
    </row>
  </sheetData>
  <autoFilter ref="A11:I97" xr:uid="{00000000-0009-0000-0000-00001E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484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114</v>
      </c>
      <c r="E6" s="57">
        <f>INDEX(E12:E97,MATCH(C6,C12:C97,0),0)</f>
        <v>57</v>
      </c>
      <c r="F6" s="57">
        <f>SUM(D6:E6)</f>
        <v>171</v>
      </c>
      <c r="G6" s="58">
        <f>_xlfn.RANK.EQ(F6,$F$12:$F$97,0)</f>
        <v>57</v>
      </c>
      <c r="H6" s="59">
        <f>E6/F6</f>
        <v>0.33333333333333331</v>
      </c>
      <c r="I6" s="60">
        <f>_xlfn.RANK.EQ(H6,$H$12:$H$97,0)</f>
        <v>29</v>
      </c>
    </row>
    <row r="7" spans="1:13" x14ac:dyDescent="0.15">
      <c r="C7" s="28" t="s">
        <v>21</v>
      </c>
      <c r="D7" s="94">
        <f>ROUND(SUMIF($B$12:$B$97,"G",D12:D97)/(COUNTIFS(B12:B97,"G",D12:D97,"&lt;&gt;")),1)</f>
        <v>255.8</v>
      </c>
      <c r="E7" s="95">
        <f>ROUND(SUMIF($B$12:$B$97,"G",E12:E97)/(COUNTIFS(B12:B97,"G",D12:D97,"&lt;&gt;")),1)</f>
        <v>117.6</v>
      </c>
      <c r="F7" s="95">
        <f>ROUND(SUM(D7:E7),1)</f>
        <v>373.4</v>
      </c>
      <c r="G7" s="30"/>
      <c r="H7" s="31">
        <f>E7/F7</f>
        <v>0.31494376004284952</v>
      </c>
      <c r="I7" s="32"/>
    </row>
    <row r="8" spans="1:13" ht="14.25" thickBot="1" x14ac:dyDescent="0.2">
      <c r="C8" s="33" t="s">
        <v>22</v>
      </c>
      <c r="D8" s="97">
        <f>ROUND(AVERAGE(D12:D97),1)</f>
        <v>451.9</v>
      </c>
      <c r="E8" s="98">
        <f>ROUND(AVERAGE(E12:E97),1)</f>
        <v>217.5</v>
      </c>
      <c r="F8" s="98">
        <f>ROUND(SUM(D8:E8),1)</f>
        <v>669.4</v>
      </c>
      <c r="G8" s="36"/>
      <c r="H8" s="37">
        <f>E8/F8</f>
        <v>0.32491783686883779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2020年度（基準日：５月１日）</v>
      </c>
      <c r="E10" s="378"/>
      <c r="F10" s="378"/>
      <c r="G10" s="378"/>
      <c r="H10" s="378"/>
      <c r="I10" s="379"/>
      <c r="K10" s="262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1683</v>
      </c>
      <c r="E12" s="2">
        <v>742</v>
      </c>
      <c r="F12" s="45">
        <f>SUM(D12:E12)</f>
        <v>2425</v>
      </c>
      <c r="G12" s="46">
        <f>_xlfn.RANK.EQ(F12,$F$12:$F$97,0)</f>
        <v>7</v>
      </c>
      <c r="H12" s="47">
        <f>E12/F12</f>
        <v>0.30597938144329895</v>
      </c>
      <c r="I12" s="2">
        <f>_xlfn.RANK.EQ(H12,$H$12:$H$97,0)</f>
        <v>41</v>
      </c>
    </row>
    <row r="13" spans="1:13" x14ac:dyDescent="0.15">
      <c r="A13" s="77" t="s">
        <v>27</v>
      </c>
      <c r="B13" s="77" t="s">
        <v>341</v>
      </c>
      <c r="C13" s="77" t="s">
        <v>28</v>
      </c>
      <c r="D13" s="48"/>
      <c r="E13" s="48"/>
      <c r="F13" s="49"/>
      <c r="G13" s="50"/>
      <c r="H13" s="51"/>
      <c r="I13" s="48"/>
    </row>
    <row r="14" spans="1:13" x14ac:dyDescent="0.15">
      <c r="A14" s="1" t="s">
        <v>29</v>
      </c>
      <c r="B14" s="8" t="s">
        <v>338</v>
      </c>
      <c r="C14" s="1" t="s">
        <v>30</v>
      </c>
      <c r="D14" s="2">
        <v>63</v>
      </c>
      <c r="E14" s="2">
        <v>25</v>
      </c>
      <c r="F14" s="45">
        <f t="shared" ref="F14:F21" si="0">SUM(D14:E14)</f>
        <v>88</v>
      </c>
      <c r="G14" s="46">
        <f t="shared" ref="G14:G21" si="1">_xlfn.RANK.EQ(F14,$F$12:$F$97,0)</f>
        <v>66</v>
      </c>
      <c r="H14" s="47">
        <f t="shared" ref="H14:H21" si="2">E14/F14</f>
        <v>0.28409090909090912</v>
      </c>
      <c r="I14" s="2">
        <f t="shared" ref="I14:I21" si="3">_xlfn.RANK.EQ(H14,$H$12:$H$97,0)</f>
        <v>56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6</v>
      </c>
      <c r="E15" s="2">
        <v>2</v>
      </c>
      <c r="F15" s="45">
        <f t="shared" si="0"/>
        <v>8</v>
      </c>
      <c r="G15" s="46">
        <f t="shared" si="1"/>
        <v>77</v>
      </c>
      <c r="H15" s="47">
        <f t="shared" si="2"/>
        <v>0.25</v>
      </c>
      <c r="I15" s="2">
        <f t="shared" si="3"/>
        <v>61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29</v>
      </c>
      <c r="E16" s="2">
        <v>18</v>
      </c>
      <c r="F16" s="45">
        <f t="shared" si="0"/>
        <v>47</v>
      </c>
      <c r="G16" s="46">
        <f t="shared" si="1"/>
        <v>71</v>
      </c>
      <c r="H16" s="47">
        <f t="shared" si="2"/>
        <v>0.38297872340425532</v>
      </c>
      <c r="I16" s="2">
        <f t="shared" si="3"/>
        <v>12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29</v>
      </c>
      <c r="E17" s="2">
        <v>8</v>
      </c>
      <c r="F17" s="45">
        <f t="shared" si="0"/>
        <v>37</v>
      </c>
      <c r="G17" s="46">
        <f t="shared" si="1"/>
        <v>72</v>
      </c>
      <c r="H17" s="47">
        <f t="shared" si="2"/>
        <v>0.21621621621621623</v>
      </c>
      <c r="I17" s="2">
        <f t="shared" si="3"/>
        <v>67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58</v>
      </c>
      <c r="E18" s="2">
        <v>18</v>
      </c>
      <c r="F18" s="45">
        <f t="shared" si="0"/>
        <v>76</v>
      </c>
      <c r="G18" s="46">
        <f t="shared" si="1"/>
        <v>69</v>
      </c>
      <c r="H18" s="47">
        <f t="shared" si="2"/>
        <v>0.23684210526315788</v>
      </c>
      <c r="I18" s="2">
        <f t="shared" si="3"/>
        <v>64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278</v>
      </c>
      <c r="E19" s="2">
        <v>116</v>
      </c>
      <c r="F19" s="45">
        <f t="shared" si="0"/>
        <v>394</v>
      </c>
      <c r="G19" s="46">
        <f t="shared" si="1"/>
        <v>30</v>
      </c>
      <c r="H19" s="47">
        <f t="shared" si="2"/>
        <v>0.29441624365482233</v>
      </c>
      <c r="I19" s="2">
        <f t="shared" si="3"/>
        <v>48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117</v>
      </c>
      <c r="E20" s="2">
        <v>55</v>
      </c>
      <c r="F20" s="45">
        <f t="shared" si="0"/>
        <v>172</v>
      </c>
      <c r="G20" s="46">
        <f t="shared" si="1"/>
        <v>56</v>
      </c>
      <c r="H20" s="47">
        <f t="shared" si="2"/>
        <v>0.31976744186046513</v>
      </c>
      <c r="I20" s="2">
        <f t="shared" si="3"/>
        <v>35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1840</v>
      </c>
      <c r="E21" s="2">
        <v>815</v>
      </c>
      <c r="F21" s="45">
        <f t="shared" si="0"/>
        <v>2655</v>
      </c>
      <c r="G21" s="46">
        <f t="shared" si="1"/>
        <v>4</v>
      </c>
      <c r="H21" s="47">
        <f t="shared" si="2"/>
        <v>0.30696798493408661</v>
      </c>
      <c r="I21" s="2">
        <f t="shared" si="3"/>
        <v>40</v>
      </c>
    </row>
    <row r="22" spans="1:9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50"/>
      <c r="H22" s="51"/>
      <c r="I22" s="48"/>
    </row>
    <row r="23" spans="1:9" x14ac:dyDescent="0.15">
      <c r="A23" s="1" t="s">
        <v>48</v>
      </c>
      <c r="B23" s="8" t="s">
        <v>40</v>
      </c>
      <c r="C23" s="1" t="s">
        <v>49</v>
      </c>
      <c r="D23" s="2">
        <v>172</v>
      </c>
      <c r="E23" s="2">
        <v>71</v>
      </c>
      <c r="F23" s="45">
        <f>SUM(D23:E23)</f>
        <v>243</v>
      </c>
      <c r="G23" s="46">
        <f>_xlfn.RANK.EQ(F23,$F$12:$F$97,0)</f>
        <v>45</v>
      </c>
      <c r="H23" s="47">
        <f>E23/F23</f>
        <v>0.29218106995884774</v>
      </c>
      <c r="I23" s="2">
        <f>_xlfn.RANK.EQ(H23,$H$12:$H$97,0)</f>
        <v>49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200</v>
      </c>
      <c r="E24" s="2">
        <v>56</v>
      </c>
      <c r="F24" s="45">
        <f>SUM(D24:E24)</f>
        <v>256</v>
      </c>
      <c r="G24" s="46">
        <f>_xlfn.RANK.EQ(F24,$F$12:$F$97,0)</f>
        <v>43</v>
      </c>
      <c r="H24" s="47">
        <f>E24/F24</f>
        <v>0.21875</v>
      </c>
      <c r="I24" s="2">
        <f>_xlfn.RANK.EQ(H24,$H$12:$H$97,0)</f>
        <v>66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12</v>
      </c>
      <c r="E25" s="2">
        <v>3</v>
      </c>
      <c r="F25" s="45">
        <f>SUM(D25:E25)</f>
        <v>15</v>
      </c>
      <c r="G25" s="46">
        <f>_xlfn.RANK.EQ(F25,$F$12:$F$97,0)</f>
        <v>75</v>
      </c>
      <c r="H25" s="47">
        <f>E25/F25</f>
        <v>0.2</v>
      </c>
      <c r="I25" s="2">
        <f>_xlfn.RANK.EQ(H25,$H$12:$H$97,0)</f>
        <v>71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67</v>
      </c>
      <c r="E26" s="2">
        <v>15</v>
      </c>
      <c r="F26" s="45">
        <f>SUM(D26:E26)</f>
        <v>82</v>
      </c>
      <c r="G26" s="46">
        <f>_xlfn.RANK.EQ(F26,$F$12:$F$97,0)</f>
        <v>68</v>
      </c>
      <c r="H26" s="47">
        <f>E26/F26</f>
        <v>0.18292682926829268</v>
      </c>
      <c r="I26" s="2">
        <f>_xlfn.RANK.EQ(H26,$H$12:$H$97,0)</f>
        <v>73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1589</v>
      </c>
      <c r="E27" s="2">
        <v>952</v>
      </c>
      <c r="F27" s="45">
        <f>SUM(D27:E27)</f>
        <v>2541</v>
      </c>
      <c r="G27" s="46">
        <f>_xlfn.RANK.EQ(F27,$F$12:$F$97,0)</f>
        <v>6</v>
      </c>
      <c r="H27" s="47">
        <f>E27/F27</f>
        <v>0.37465564738292012</v>
      </c>
      <c r="I27" s="2">
        <f>_xlfn.RANK.EQ(H27,$H$12:$H$97,0)</f>
        <v>14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68</v>
      </c>
      <c r="E29" s="2">
        <v>18</v>
      </c>
      <c r="F29" s="45">
        <f t="shared" ref="F29:F48" si="4">SUM(D29:E29)</f>
        <v>86</v>
      </c>
      <c r="G29" s="46">
        <f t="shared" ref="G29:G48" si="5">_xlfn.RANK.EQ(F29,$F$12:$F$97,0)</f>
        <v>67</v>
      </c>
      <c r="H29" s="47">
        <f t="shared" ref="H29:H48" si="6">E29/F29</f>
        <v>0.20930232558139536</v>
      </c>
      <c r="I29" s="2">
        <f t="shared" ref="I29:I48" si="7">_xlfn.RANK.EQ(H29,$H$12:$H$97,0)</f>
        <v>68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271</v>
      </c>
      <c r="E30" s="2">
        <v>128</v>
      </c>
      <c r="F30" s="45">
        <f t="shared" si="4"/>
        <v>399</v>
      </c>
      <c r="G30" s="46">
        <f t="shared" si="5"/>
        <v>29</v>
      </c>
      <c r="H30" s="47">
        <f t="shared" si="6"/>
        <v>0.32080200501253131</v>
      </c>
      <c r="I30" s="2">
        <f t="shared" si="7"/>
        <v>34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187</v>
      </c>
      <c r="E31" s="2">
        <v>74</v>
      </c>
      <c r="F31" s="45">
        <f t="shared" si="4"/>
        <v>261</v>
      </c>
      <c r="G31" s="46">
        <f t="shared" si="5"/>
        <v>41</v>
      </c>
      <c r="H31" s="47">
        <f t="shared" si="6"/>
        <v>0.28352490421455939</v>
      </c>
      <c r="I31" s="2">
        <f t="shared" si="7"/>
        <v>57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807</v>
      </c>
      <c r="E32" s="2">
        <v>415</v>
      </c>
      <c r="F32" s="45">
        <f t="shared" si="4"/>
        <v>1222</v>
      </c>
      <c r="G32" s="46">
        <f t="shared" si="5"/>
        <v>13</v>
      </c>
      <c r="H32" s="47">
        <f t="shared" si="6"/>
        <v>0.33960720130932898</v>
      </c>
      <c r="I32" s="2">
        <f t="shared" si="7"/>
        <v>23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4046</v>
      </c>
      <c r="E33" s="2">
        <v>1741</v>
      </c>
      <c r="F33" s="45">
        <f t="shared" si="4"/>
        <v>5787</v>
      </c>
      <c r="G33" s="46">
        <f t="shared" si="5"/>
        <v>1</v>
      </c>
      <c r="H33" s="47">
        <f t="shared" si="6"/>
        <v>0.30084672541904267</v>
      </c>
      <c r="I33" s="2">
        <f t="shared" si="7"/>
        <v>45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709</v>
      </c>
      <c r="E34" s="2">
        <v>529</v>
      </c>
      <c r="F34" s="45">
        <f t="shared" si="4"/>
        <v>1238</v>
      </c>
      <c r="G34" s="46">
        <f t="shared" si="5"/>
        <v>12</v>
      </c>
      <c r="H34" s="47">
        <f t="shared" si="6"/>
        <v>0.4273021001615509</v>
      </c>
      <c r="I34" s="2">
        <f t="shared" si="7"/>
        <v>8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83</v>
      </c>
      <c r="E35" s="2">
        <v>116</v>
      </c>
      <c r="F35" s="45">
        <f t="shared" si="4"/>
        <v>199</v>
      </c>
      <c r="G35" s="46">
        <f t="shared" si="5"/>
        <v>52</v>
      </c>
      <c r="H35" s="47">
        <f t="shared" si="6"/>
        <v>0.58291457286432158</v>
      </c>
      <c r="I35" s="2">
        <f t="shared" si="7"/>
        <v>4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101</v>
      </c>
      <c r="E36" s="2">
        <v>164</v>
      </c>
      <c r="F36" s="45">
        <f t="shared" si="4"/>
        <v>265</v>
      </c>
      <c r="G36" s="46">
        <f t="shared" si="5"/>
        <v>40</v>
      </c>
      <c r="H36" s="47">
        <f t="shared" si="6"/>
        <v>0.61886792452830186</v>
      </c>
      <c r="I36" s="2">
        <f t="shared" si="7"/>
        <v>3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1186</v>
      </c>
      <c r="E37" s="2">
        <v>288</v>
      </c>
      <c r="F37" s="45">
        <f t="shared" si="4"/>
        <v>1474</v>
      </c>
      <c r="G37" s="46">
        <f t="shared" si="5"/>
        <v>11</v>
      </c>
      <c r="H37" s="47">
        <f t="shared" si="6"/>
        <v>0.19538670284938942</v>
      </c>
      <c r="I37" s="2">
        <f t="shared" si="7"/>
        <v>72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0</v>
      </c>
      <c r="E38" s="2">
        <v>308</v>
      </c>
      <c r="F38" s="45">
        <f t="shared" si="4"/>
        <v>308</v>
      </c>
      <c r="G38" s="46">
        <f t="shared" si="5"/>
        <v>35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84</v>
      </c>
      <c r="E39" s="2">
        <v>74</v>
      </c>
      <c r="F39" s="45">
        <f t="shared" si="4"/>
        <v>158</v>
      </c>
      <c r="G39" s="46">
        <f t="shared" si="5"/>
        <v>60</v>
      </c>
      <c r="H39" s="47">
        <f t="shared" si="6"/>
        <v>0.46835443037974683</v>
      </c>
      <c r="I39" s="2">
        <f t="shared" si="7"/>
        <v>5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374</v>
      </c>
      <c r="E40" s="2">
        <v>172</v>
      </c>
      <c r="F40" s="45">
        <f t="shared" si="4"/>
        <v>546</v>
      </c>
      <c r="G40" s="46">
        <f t="shared" si="5"/>
        <v>20</v>
      </c>
      <c r="H40" s="47">
        <f t="shared" si="6"/>
        <v>0.31501831501831501</v>
      </c>
      <c r="I40" s="2">
        <f t="shared" si="7"/>
        <v>38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197</v>
      </c>
      <c r="E41" s="2">
        <v>37</v>
      </c>
      <c r="F41" s="45">
        <f t="shared" si="4"/>
        <v>234</v>
      </c>
      <c r="G41" s="46">
        <f t="shared" si="5"/>
        <v>46</v>
      </c>
      <c r="H41" s="47">
        <f t="shared" si="6"/>
        <v>0.15811965811965811</v>
      </c>
      <c r="I41" s="2">
        <f t="shared" si="7"/>
        <v>76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364</v>
      </c>
      <c r="E42" s="2">
        <v>242</v>
      </c>
      <c r="F42" s="45">
        <f t="shared" si="4"/>
        <v>606</v>
      </c>
      <c r="G42" s="46">
        <f t="shared" si="5"/>
        <v>19</v>
      </c>
      <c r="H42" s="47">
        <f t="shared" si="6"/>
        <v>0.39933993399339934</v>
      </c>
      <c r="I42" s="2">
        <f t="shared" si="7"/>
        <v>10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60</v>
      </c>
      <c r="E43" s="2">
        <v>43</v>
      </c>
      <c r="F43" s="45">
        <f t="shared" si="4"/>
        <v>103</v>
      </c>
      <c r="G43" s="46">
        <f t="shared" si="5"/>
        <v>65</v>
      </c>
      <c r="H43" s="47">
        <f t="shared" si="6"/>
        <v>0.41747572815533979</v>
      </c>
      <c r="I43" s="2">
        <f t="shared" si="7"/>
        <v>9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93</v>
      </c>
      <c r="E44" s="2">
        <v>57</v>
      </c>
      <c r="F44" s="45">
        <f t="shared" si="4"/>
        <v>150</v>
      </c>
      <c r="G44" s="46">
        <f t="shared" si="5"/>
        <v>61</v>
      </c>
      <c r="H44" s="47">
        <f t="shared" si="6"/>
        <v>0.38</v>
      </c>
      <c r="I44" s="2">
        <f t="shared" si="7"/>
        <v>13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376</v>
      </c>
      <c r="E45" s="2">
        <v>109</v>
      </c>
      <c r="F45" s="45">
        <f t="shared" si="4"/>
        <v>485</v>
      </c>
      <c r="G45" s="46">
        <f t="shared" si="5"/>
        <v>25</v>
      </c>
      <c r="H45" s="47">
        <f t="shared" si="6"/>
        <v>0.22474226804123712</v>
      </c>
      <c r="I45" s="2">
        <f t="shared" si="7"/>
        <v>65</v>
      </c>
    </row>
    <row r="46" spans="1:9" x14ac:dyDescent="0.15">
      <c r="A46" s="1" t="s">
        <v>94</v>
      </c>
      <c r="B46" s="8" t="s">
        <v>342</v>
      </c>
      <c r="C46" s="1" t="s">
        <v>95</v>
      </c>
      <c r="D46" s="2">
        <v>387</v>
      </c>
      <c r="E46" s="2">
        <v>156</v>
      </c>
      <c r="F46" s="45">
        <f t="shared" si="4"/>
        <v>543</v>
      </c>
      <c r="G46" s="46">
        <f t="shared" si="5"/>
        <v>21</v>
      </c>
      <c r="H46" s="47">
        <f t="shared" si="6"/>
        <v>0.287292817679558</v>
      </c>
      <c r="I46" s="2">
        <f t="shared" si="7"/>
        <v>54</v>
      </c>
    </row>
    <row r="47" spans="1:9" x14ac:dyDescent="0.15">
      <c r="A47" s="1" t="s">
        <v>96</v>
      </c>
      <c r="B47" s="8" t="s">
        <v>337</v>
      </c>
      <c r="C47" s="1" t="s">
        <v>97</v>
      </c>
      <c r="D47" s="2">
        <v>483</v>
      </c>
      <c r="E47" s="2">
        <v>275</v>
      </c>
      <c r="F47" s="45">
        <f t="shared" si="4"/>
        <v>758</v>
      </c>
      <c r="G47" s="46">
        <f t="shared" si="5"/>
        <v>16</v>
      </c>
      <c r="H47" s="47">
        <f t="shared" si="6"/>
        <v>0.36279683377308708</v>
      </c>
      <c r="I47" s="2">
        <f t="shared" si="7"/>
        <v>16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163</v>
      </c>
      <c r="E48" s="2">
        <v>53</v>
      </c>
      <c r="F48" s="45">
        <f t="shared" si="4"/>
        <v>216</v>
      </c>
      <c r="G48" s="46">
        <f t="shared" si="5"/>
        <v>49</v>
      </c>
      <c r="H48" s="47">
        <f t="shared" si="6"/>
        <v>0.24537037037037038</v>
      </c>
      <c r="I48" s="2">
        <f t="shared" si="7"/>
        <v>63</v>
      </c>
    </row>
    <row r="49" spans="1:9" x14ac:dyDescent="0.15">
      <c r="A49" s="77" t="s">
        <v>100</v>
      </c>
      <c r="B49" s="77" t="s">
        <v>341</v>
      </c>
      <c r="C49" s="77" t="s">
        <v>101</v>
      </c>
      <c r="D49" s="48"/>
      <c r="E49" s="48"/>
      <c r="F49" s="49"/>
      <c r="G49" s="50"/>
      <c r="H49" s="51"/>
      <c r="I49" s="48"/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180</v>
      </c>
      <c r="E50" s="2">
        <v>100</v>
      </c>
      <c r="F50" s="45">
        <f t="shared" ref="F50:F66" si="8">SUM(D50:E50)</f>
        <v>280</v>
      </c>
      <c r="G50" s="46">
        <f t="shared" ref="G50:G66" si="9">_xlfn.RANK.EQ(F50,$F$12:$F$97,0)</f>
        <v>39</v>
      </c>
      <c r="H50" s="47">
        <f t="shared" ref="H50:H66" si="10">E50/F50</f>
        <v>0.35714285714285715</v>
      </c>
      <c r="I50" s="2">
        <f t="shared" ref="I50:I66" si="11">_xlfn.RANK.EQ(H50,$H$12:$H$97,0)</f>
        <v>18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680</v>
      </c>
      <c r="E51" s="2">
        <v>314</v>
      </c>
      <c r="F51" s="45">
        <f t="shared" si="8"/>
        <v>994</v>
      </c>
      <c r="G51" s="46">
        <f t="shared" si="9"/>
        <v>15</v>
      </c>
      <c r="H51" s="47">
        <f t="shared" si="10"/>
        <v>0.31589537223340042</v>
      </c>
      <c r="I51" s="2">
        <f t="shared" si="11"/>
        <v>37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292</v>
      </c>
      <c r="E52" s="2">
        <v>108</v>
      </c>
      <c r="F52" s="45">
        <f t="shared" si="8"/>
        <v>400</v>
      </c>
      <c r="G52" s="46">
        <f t="shared" si="9"/>
        <v>28</v>
      </c>
      <c r="H52" s="47">
        <f t="shared" si="10"/>
        <v>0.27</v>
      </c>
      <c r="I52" s="2">
        <f t="shared" si="11"/>
        <v>59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161</v>
      </c>
      <c r="E53" s="2">
        <v>70</v>
      </c>
      <c r="F53" s="45">
        <f t="shared" si="8"/>
        <v>231</v>
      </c>
      <c r="G53" s="46">
        <f t="shared" si="9"/>
        <v>47</v>
      </c>
      <c r="H53" s="47">
        <f t="shared" si="10"/>
        <v>0.30303030303030304</v>
      </c>
      <c r="I53" s="2">
        <f t="shared" si="11"/>
        <v>42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204</v>
      </c>
      <c r="E54" s="2">
        <v>91</v>
      </c>
      <c r="F54" s="45">
        <f t="shared" si="8"/>
        <v>295</v>
      </c>
      <c r="G54" s="46">
        <f t="shared" si="9"/>
        <v>37</v>
      </c>
      <c r="H54" s="47">
        <f t="shared" si="10"/>
        <v>0.30847457627118646</v>
      </c>
      <c r="I54" s="2">
        <f t="shared" si="11"/>
        <v>39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337</v>
      </c>
      <c r="E55" s="2">
        <v>111</v>
      </c>
      <c r="F55" s="45">
        <f t="shared" si="8"/>
        <v>448</v>
      </c>
      <c r="G55" s="46">
        <f t="shared" si="9"/>
        <v>26</v>
      </c>
      <c r="H55" s="47">
        <f t="shared" si="10"/>
        <v>0.24776785714285715</v>
      </c>
      <c r="I55" s="2">
        <f t="shared" si="11"/>
        <v>62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343</v>
      </c>
      <c r="E56" s="2">
        <v>144</v>
      </c>
      <c r="F56" s="45">
        <f t="shared" si="8"/>
        <v>487</v>
      </c>
      <c r="G56" s="46">
        <f t="shared" si="9"/>
        <v>24</v>
      </c>
      <c r="H56" s="47">
        <f t="shared" si="10"/>
        <v>0.29568788501026694</v>
      </c>
      <c r="I56" s="2">
        <f t="shared" si="11"/>
        <v>47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175</v>
      </c>
      <c r="E57" s="2">
        <v>70</v>
      </c>
      <c r="F57" s="45">
        <f t="shared" si="8"/>
        <v>245</v>
      </c>
      <c r="G57" s="46">
        <f t="shared" si="9"/>
        <v>44</v>
      </c>
      <c r="H57" s="47">
        <f t="shared" si="10"/>
        <v>0.2857142857142857</v>
      </c>
      <c r="I57" s="2">
        <f t="shared" si="11"/>
        <v>55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154</v>
      </c>
      <c r="E58" s="2">
        <v>40</v>
      </c>
      <c r="F58" s="45">
        <f t="shared" si="8"/>
        <v>194</v>
      </c>
      <c r="G58" s="46">
        <f t="shared" si="9"/>
        <v>54</v>
      </c>
      <c r="H58" s="47">
        <f t="shared" si="10"/>
        <v>0.20618556701030927</v>
      </c>
      <c r="I58" s="2">
        <f t="shared" si="11"/>
        <v>69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1546</v>
      </c>
      <c r="E59" s="2">
        <v>783</v>
      </c>
      <c r="F59" s="45">
        <f t="shared" si="8"/>
        <v>2329</v>
      </c>
      <c r="G59" s="46">
        <f t="shared" si="9"/>
        <v>8</v>
      </c>
      <c r="H59" s="47">
        <f t="shared" si="10"/>
        <v>0.33619579218548734</v>
      </c>
      <c r="I59" s="2">
        <f t="shared" si="11"/>
        <v>27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169</v>
      </c>
      <c r="E60" s="2">
        <v>43</v>
      </c>
      <c r="F60" s="45">
        <f t="shared" si="8"/>
        <v>212</v>
      </c>
      <c r="G60" s="46">
        <f t="shared" si="9"/>
        <v>50</v>
      </c>
      <c r="H60" s="47">
        <f t="shared" si="10"/>
        <v>0.20283018867924529</v>
      </c>
      <c r="I60" s="2">
        <f t="shared" si="11"/>
        <v>70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17</v>
      </c>
      <c r="E61" s="2">
        <v>7</v>
      </c>
      <c r="F61" s="45">
        <f t="shared" si="8"/>
        <v>24</v>
      </c>
      <c r="G61" s="46">
        <f t="shared" si="9"/>
        <v>74</v>
      </c>
      <c r="H61" s="47">
        <f t="shared" si="10"/>
        <v>0.29166666666666669</v>
      </c>
      <c r="I61" s="2">
        <f t="shared" si="11"/>
        <v>50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90</v>
      </c>
      <c r="E62" s="2">
        <v>17</v>
      </c>
      <c r="F62" s="45">
        <f t="shared" si="8"/>
        <v>107</v>
      </c>
      <c r="G62" s="46">
        <f t="shared" si="9"/>
        <v>64</v>
      </c>
      <c r="H62" s="47">
        <f t="shared" si="10"/>
        <v>0.15887850467289719</v>
      </c>
      <c r="I62" s="2">
        <f t="shared" si="11"/>
        <v>75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205</v>
      </c>
      <c r="E63" s="2">
        <v>115</v>
      </c>
      <c r="F63" s="45">
        <f t="shared" si="8"/>
        <v>320</v>
      </c>
      <c r="G63" s="46">
        <f t="shared" si="9"/>
        <v>34</v>
      </c>
      <c r="H63" s="47">
        <f t="shared" si="10"/>
        <v>0.359375</v>
      </c>
      <c r="I63" s="2">
        <f t="shared" si="11"/>
        <v>17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8</v>
      </c>
      <c r="E64" s="2">
        <v>6</v>
      </c>
      <c r="F64" s="45">
        <f t="shared" si="8"/>
        <v>14</v>
      </c>
      <c r="G64" s="46">
        <f t="shared" si="9"/>
        <v>76</v>
      </c>
      <c r="H64" s="47">
        <f t="shared" si="10"/>
        <v>0.42857142857142855</v>
      </c>
      <c r="I64" s="2">
        <f t="shared" si="11"/>
        <v>7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117</v>
      </c>
      <c r="E65" s="2">
        <v>61</v>
      </c>
      <c r="F65" s="45">
        <f t="shared" si="8"/>
        <v>178</v>
      </c>
      <c r="G65" s="46">
        <f t="shared" si="9"/>
        <v>55</v>
      </c>
      <c r="H65" s="47">
        <f t="shared" si="10"/>
        <v>0.34269662921348315</v>
      </c>
      <c r="I65" s="2">
        <f t="shared" si="11"/>
        <v>22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2639</v>
      </c>
      <c r="E66" s="2">
        <v>1146</v>
      </c>
      <c r="F66" s="45">
        <f t="shared" si="8"/>
        <v>3785</v>
      </c>
      <c r="G66" s="46">
        <f t="shared" si="9"/>
        <v>2</v>
      </c>
      <c r="H66" s="47">
        <f t="shared" si="10"/>
        <v>0.30277410832232499</v>
      </c>
      <c r="I66" s="2">
        <f t="shared" si="11"/>
        <v>43</v>
      </c>
    </row>
    <row r="67" spans="1:9" x14ac:dyDescent="0.15">
      <c r="A67" s="77" t="s">
        <v>136</v>
      </c>
      <c r="B67" s="77" t="s">
        <v>341</v>
      </c>
      <c r="C67" s="77" t="s">
        <v>137</v>
      </c>
      <c r="D67" s="48"/>
      <c r="E67" s="48"/>
      <c r="F67" s="49"/>
      <c r="G67" s="50"/>
      <c r="H67" s="51"/>
      <c r="I67" s="48"/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131</v>
      </c>
      <c r="E68" s="2">
        <v>72</v>
      </c>
      <c r="F68" s="45">
        <f>SUM(D68:E68)</f>
        <v>203</v>
      </c>
      <c r="G68" s="46">
        <f>_xlfn.RANK.EQ(F68,$F$12:$F$97,0)</f>
        <v>51</v>
      </c>
      <c r="H68" s="47">
        <f>E68/F68</f>
        <v>0.35467980295566504</v>
      </c>
      <c r="I68" s="2">
        <f>_xlfn.RANK.EQ(H68,$H$12:$H$97,0)</f>
        <v>19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2266</v>
      </c>
      <c r="E69" s="2">
        <v>1158</v>
      </c>
      <c r="F69" s="45">
        <f>SUM(D69:E69)</f>
        <v>3424</v>
      </c>
      <c r="G69" s="46">
        <f>_xlfn.RANK.EQ(F69,$F$12:$F$97,0)</f>
        <v>3</v>
      </c>
      <c r="H69" s="47">
        <f>E69/F69</f>
        <v>0.33820093457943923</v>
      </c>
      <c r="I69" s="2">
        <f>_xlfn.RANK.EQ(H69,$H$12:$H$97,0)</f>
        <v>24</v>
      </c>
    </row>
    <row r="70" spans="1:9" x14ac:dyDescent="0.15">
      <c r="A70" s="77" t="s">
        <v>142</v>
      </c>
      <c r="B70" s="77" t="s">
        <v>341</v>
      </c>
      <c r="C70" s="77" t="s">
        <v>143</v>
      </c>
      <c r="D70" s="48"/>
      <c r="E70" s="48"/>
      <c r="F70" s="49"/>
      <c r="G70" s="50"/>
      <c r="H70" s="51"/>
      <c r="I70" s="48"/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1088</v>
      </c>
      <c r="E71" s="2">
        <v>554</v>
      </c>
      <c r="F71" s="45">
        <f>SUM(D71:E71)</f>
        <v>1642</v>
      </c>
      <c r="G71" s="46">
        <f>_xlfn.RANK.EQ(F71,$F$12:$F$97,0)</f>
        <v>10</v>
      </c>
      <c r="H71" s="47">
        <f>E71/F71</f>
        <v>0.33739342265529843</v>
      </c>
      <c r="I71" s="2">
        <f>_xlfn.RANK.EQ(H71,$H$12:$H$97,0)</f>
        <v>26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94</v>
      </c>
      <c r="E72" s="2">
        <v>74</v>
      </c>
      <c r="F72" s="45">
        <f>SUM(D72:E72)</f>
        <v>168</v>
      </c>
      <c r="G72" s="46">
        <f>_xlfn.RANK.EQ(F72,$F$12:$F$97,0)</f>
        <v>58</v>
      </c>
      <c r="H72" s="47">
        <f>E72/F72</f>
        <v>0.44047619047619047</v>
      </c>
      <c r="I72" s="2">
        <f>_xlfn.RANK.EQ(H72,$H$12:$H$97,0)</f>
        <v>6</v>
      </c>
    </row>
    <row r="73" spans="1:9" x14ac:dyDescent="0.15">
      <c r="A73" s="77" t="s">
        <v>148</v>
      </c>
      <c r="B73" s="77" t="s">
        <v>341</v>
      </c>
      <c r="C73" s="77" t="s">
        <v>149</v>
      </c>
      <c r="D73" s="48"/>
      <c r="E73" s="48"/>
      <c r="F73" s="49"/>
      <c r="G73" s="50"/>
      <c r="H73" s="51"/>
      <c r="I73" s="48"/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142</v>
      </c>
      <c r="F74" s="45">
        <f t="shared" ref="F74:F82" si="12">SUM(D74:E74)</f>
        <v>142</v>
      </c>
      <c r="G74" s="46">
        <f t="shared" ref="G74:G82" si="13">_xlfn.RANK.EQ(F74,$F$12:$F$97,0)</f>
        <v>63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255</v>
      </c>
      <c r="E75" s="2">
        <v>91</v>
      </c>
      <c r="F75" s="45">
        <f t="shared" si="12"/>
        <v>346</v>
      </c>
      <c r="G75" s="46">
        <f t="shared" si="13"/>
        <v>32</v>
      </c>
      <c r="H75" s="47">
        <f t="shared" si="14"/>
        <v>0.26300578034682082</v>
      </c>
      <c r="I75" s="2">
        <f t="shared" si="15"/>
        <v>60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47</v>
      </c>
      <c r="E76" s="2">
        <v>19</v>
      </c>
      <c r="F76" s="45">
        <f t="shared" si="12"/>
        <v>66</v>
      </c>
      <c r="G76" s="46">
        <f t="shared" si="13"/>
        <v>70</v>
      </c>
      <c r="H76" s="47">
        <f t="shared" si="14"/>
        <v>0.2878787878787879</v>
      </c>
      <c r="I76" s="2">
        <f t="shared" si="15"/>
        <v>53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252</v>
      </c>
      <c r="E77" s="2">
        <v>109</v>
      </c>
      <c r="F77" s="45">
        <f t="shared" si="12"/>
        <v>361</v>
      </c>
      <c r="G77" s="46">
        <f t="shared" si="13"/>
        <v>31</v>
      </c>
      <c r="H77" s="47">
        <f t="shared" si="14"/>
        <v>0.30193905817174516</v>
      </c>
      <c r="I77" s="2">
        <f t="shared" si="15"/>
        <v>44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119</v>
      </c>
      <c r="E78" s="2">
        <v>78</v>
      </c>
      <c r="F78" s="45">
        <f t="shared" si="12"/>
        <v>197</v>
      </c>
      <c r="G78" s="46">
        <f t="shared" si="13"/>
        <v>53</v>
      </c>
      <c r="H78" s="47">
        <f t="shared" si="14"/>
        <v>0.39593908629441626</v>
      </c>
      <c r="I78" s="2">
        <f t="shared" si="15"/>
        <v>11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797</v>
      </c>
      <c r="E79" s="2">
        <v>390</v>
      </c>
      <c r="F79" s="45">
        <f t="shared" si="12"/>
        <v>1187</v>
      </c>
      <c r="G79" s="46">
        <f t="shared" si="13"/>
        <v>14</v>
      </c>
      <c r="H79" s="47">
        <f t="shared" si="14"/>
        <v>0.32855939342881213</v>
      </c>
      <c r="I79" s="2">
        <f t="shared" si="15"/>
        <v>30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1154</v>
      </c>
      <c r="E80" s="2">
        <v>663</v>
      </c>
      <c r="F80" s="45">
        <f t="shared" si="12"/>
        <v>1817</v>
      </c>
      <c r="G80" s="46">
        <f t="shared" si="13"/>
        <v>9</v>
      </c>
      <c r="H80" s="47">
        <f t="shared" si="14"/>
        <v>0.36488717666483211</v>
      </c>
      <c r="I80" s="2">
        <f t="shared" si="15"/>
        <v>15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291</v>
      </c>
      <c r="E81" s="2">
        <v>138</v>
      </c>
      <c r="F81" s="45">
        <f t="shared" si="12"/>
        <v>429</v>
      </c>
      <c r="G81" s="46">
        <f t="shared" si="13"/>
        <v>27</v>
      </c>
      <c r="H81" s="47">
        <f t="shared" si="14"/>
        <v>0.32167832167832167</v>
      </c>
      <c r="I81" s="2">
        <f t="shared" si="15"/>
        <v>33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339</v>
      </c>
      <c r="E82" s="2">
        <v>184</v>
      </c>
      <c r="F82" s="45">
        <f t="shared" si="12"/>
        <v>523</v>
      </c>
      <c r="G82" s="46">
        <f t="shared" si="13"/>
        <v>23</v>
      </c>
      <c r="H82" s="47">
        <f t="shared" si="14"/>
        <v>0.35181644359464626</v>
      </c>
      <c r="I82" s="2">
        <f t="shared" si="15"/>
        <v>21</v>
      </c>
    </row>
    <row r="83" spans="1:9" x14ac:dyDescent="0.15">
      <c r="A83" s="77" t="s">
        <v>168</v>
      </c>
      <c r="B83" s="77" t="s">
        <v>341</v>
      </c>
      <c r="C83" s="77" t="s">
        <v>169</v>
      </c>
      <c r="D83" s="48"/>
      <c r="E83" s="48"/>
      <c r="F83" s="49"/>
      <c r="G83" s="50"/>
      <c r="H83" s="51"/>
      <c r="I83" s="48"/>
    </row>
    <row r="84" spans="1:9" x14ac:dyDescent="0.15">
      <c r="A84" s="1" t="s">
        <v>170</v>
      </c>
      <c r="B84" s="8" t="s">
        <v>40</v>
      </c>
      <c r="C84" s="1" t="s">
        <v>171</v>
      </c>
      <c r="D84" s="2">
        <v>156</v>
      </c>
      <c r="E84" s="2">
        <v>64</v>
      </c>
      <c r="F84" s="45">
        <f>SUM(D84:E84)</f>
        <v>220</v>
      </c>
      <c r="G84" s="46">
        <f>_xlfn.RANK.EQ(F84,$F$12:$F$97,0)</f>
        <v>48</v>
      </c>
      <c r="H84" s="47">
        <f>E84/F84</f>
        <v>0.29090909090909089</v>
      </c>
      <c r="I84" s="2">
        <f>_xlfn.RANK.EQ(H84,$H$12:$H$97,0)</f>
        <v>51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194</v>
      </c>
      <c r="E85" s="2">
        <v>98</v>
      </c>
      <c r="F85" s="45">
        <f>SUM(D85:E85)</f>
        <v>292</v>
      </c>
      <c r="G85" s="46">
        <f>_xlfn.RANK.EQ(F85,$F$12:$F$97,0)</f>
        <v>38</v>
      </c>
      <c r="H85" s="47">
        <f>E85/F85</f>
        <v>0.33561643835616439</v>
      </c>
      <c r="I85" s="2">
        <f>_xlfn.RANK.EQ(H85,$H$12:$H$97,0)</f>
        <v>28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114</v>
      </c>
      <c r="E86" s="52">
        <v>57</v>
      </c>
      <c r="F86" s="53">
        <f>SUM(D86:E86)</f>
        <v>171</v>
      </c>
      <c r="G86" s="54">
        <f>_xlfn.RANK.EQ(F86,$F$12:$F$97,0)</f>
        <v>57</v>
      </c>
      <c r="H86" s="55">
        <f>E86/F86</f>
        <v>0.33333333333333331</v>
      </c>
      <c r="I86" s="52">
        <f>_xlfn.RANK.EQ(H86,$H$12:$H$97,0)</f>
        <v>29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253</v>
      </c>
      <c r="E87" s="2">
        <v>53</v>
      </c>
      <c r="F87" s="45">
        <f>SUM(D87:E87)</f>
        <v>306</v>
      </c>
      <c r="G87" s="46">
        <f>_xlfn.RANK.EQ(F87,$F$12:$F$97,0)</f>
        <v>36</v>
      </c>
      <c r="H87" s="47">
        <f>E87/F87</f>
        <v>0.17320261437908496</v>
      </c>
      <c r="I87" s="2">
        <f>_xlfn.RANK.EQ(H87,$H$12:$H$97,0)</f>
        <v>74</v>
      </c>
    </row>
    <row r="88" spans="1:9" x14ac:dyDescent="0.15">
      <c r="A88" s="77" t="s">
        <v>178</v>
      </c>
      <c r="B88" s="77" t="s">
        <v>341</v>
      </c>
      <c r="C88" s="77" t="s">
        <v>179</v>
      </c>
      <c r="D88" s="48"/>
      <c r="E88" s="48"/>
      <c r="F88" s="49"/>
      <c r="G88" s="50"/>
      <c r="H88" s="51"/>
      <c r="I88" s="48"/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1823</v>
      </c>
      <c r="E89" s="2">
        <v>779</v>
      </c>
      <c r="F89" s="45">
        <f t="shared" ref="F89:F97" si="16">SUM(D89:E89)</f>
        <v>2602</v>
      </c>
      <c r="G89" s="46">
        <f t="shared" ref="G89:G97" si="17">_xlfn.RANK.EQ(F89,$F$12:$F$97,0)</f>
        <v>5</v>
      </c>
      <c r="H89" s="47">
        <f t="shared" ref="H89:H97" si="18">E89/F89</f>
        <v>0.29938508839354344</v>
      </c>
      <c r="I89" s="2">
        <f t="shared" ref="I89:I97" si="19">_xlfn.RANK.EQ(H89,$H$12:$H$97,0)</f>
        <v>46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113</v>
      </c>
      <c r="E90" s="2">
        <v>54</v>
      </c>
      <c r="F90" s="45">
        <f t="shared" si="16"/>
        <v>167</v>
      </c>
      <c r="G90" s="46">
        <f t="shared" si="17"/>
        <v>59</v>
      </c>
      <c r="H90" s="47">
        <f t="shared" si="18"/>
        <v>0.32335329341317365</v>
      </c>
      <c r="I90" s="2">
        <f t="shared" si="19"/>
        <v>31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467</v>
      </c>
      <c r="E91" s="2">
        <v>238</v>
      </c>
      <c r="F91" s="45">
        <f t="shared" si="16"/>
        <v>705</v>
      </c>
      <c r="G91" s="46">
        <f t="shared" si="17"/>
        <v>17</v>
      </c>
      <c r="H91" s="47">
        <f t="shared" si="18"/>
        <v>0.33758865248226949</v>
      </c>
      <c r="I91" s="2">
        <f t="shared" si="19"/>
        <v>25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440</v>
      </c>
      <c r="E92" s="2">
        <v>209</v>
      </c>
      <c r="F92" s="45">
        <f t="shared" si="16"/>
        <v>649</v>
      </c>
      <c r="G92" s="46">
        <f t="shared" si="17"/>
        <v>18</v>
      </c>
      <c r="H92" s="47">
        <f t="shared" si="18"/>
        <v>0.32203389830508472</v>
      </c>
      <c r="I92" s="2">
        <f t="shared" si="19"/>
        <v>32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106</v>
      </c>
      <c r="E93" s="2">
        <v>40</v>
      </c>
      <c r="F93" s="45">
        <f t="shared" si="16"/>
        <v>146</v>
      </c>
      <c r="G93" s="46">
        <f t="shared" si="17"/>
        <v>62</v>
      </c>
      <c r="H93" s="47">
        <f t="shared" si="18"/>
        <v>0.27397260273972601</v>
      </c>
      <c r="I93" s="2">
        <f t="shared" si="19"/>
        <v>58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177</v>
      </c>
      <c r="E94" s="2">
        <v>82</v>
      </c>
      <c r="F94" s="45">
        <f t="shared" si="16"/>
        <v>259</v>
      </c>
      <c r="G94" s="46">
        <f t="shared" si="17"/>
        <v>42</v>
      </c>
      <c r="H94" s="47">
        <f t="shared" si="18"/>
        <v>0.31660231660231658</v>
      </c>
      <c r="I94" s="2">
        <f t="shared" si="19"/>
        <v>36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379</v>
      </c>
      <c r="E95" s="2">
        <v>155</v>
      </c>
      <c r="F95" s="45">
        <f t="shared" si="16"/>
        <v>534</v>
      </c>
      <c r="G95" s="46">
        <f t="shared" si="17"/>
        <v>22</v>
      </c>
      <c r="H95" s="47">
        <f t="shared" si="18"/>
        <v>0.29026217228464418</v>
      </c>
      <c r="I95" s="2">
        <f t="shared" si="19"/>
        <v>52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25</v>
      </c>
      <c r="E96" s="2">
        <v>4</v>
      </c>
      <c r="F96" s="45">
        <f t="shared" si="16"/>
        <v>29</v>
      </c>
      <c r="G96" s="46">
        <f t="shared" si="17"/>
        <v>73</v>
      </c>
      <c r="H96" s="47">
        <f t="shared" si="18"/>
        <v>0.13793103448275862</v>
      </c>
      <c r="I96" s="2">
        <f t="shared" si="19"/>
        <v>77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216</v>
      </c>
      <c r="E97" s="2">
        <v>118</v>
      </c>
      <c r="F97" s="45">
        <f t="shared" si="16"/>
        <v>334</v>
      </c>
      <c r="G97" s="46">
        <f t="shared" si="17"/>
        <v>33</v>
      </c>
      <c r="H97" s="47">
        <f t="shared" si="18"/>
        <v>0.3532934131736527</v>
      </c>
      <c r="I97" s="2">
        <f t="shared" si="19"/>
        <v>20</v>
      </c>
    </row>
    <row r="98" spans="1:9" ht="14.25" thickBot="1" x14ac:dyDescent="0.2">
      <c r="B98" s="90"/>
    </row>
    <row r="99" spans="1:9" ht="14.25" thickBot="1" x14ac:dyDescent="0.2">
      <c r="C99" s="263" t="s">
        <v>507</v>
      </c>
      <c r="D99" s="264">
        <f>SUM(D12:D97)</f>
        <v>34795</v>
      </c>
      <c r="E99" s="264">
        <f t="shared" ref="E99:F99" si="20">SUM(E12:E97)</f>
        <v>16744</v>
      </c>
      <c r="F99" s="265">
        <f t="shared" si="20"/>
        <v>51539</v>
      </c>
    </row>
  </sheetData>
  <autoFilter ref="A11:I97" xr:uid="{00000000-0009-0000-0000-00001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F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484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112</v>
      </c>
      <c r="E6" s="57">
        <f>INDEX(E12:E97,MATCH(C6,C12:C97,0),0)</f>
        <v>54</v>
      </c>
      <c r="F6" s="57">
        <f>SUM(D6:E6)</f>
        <v>166</v>
      </c>
      <c r="G6" s="58">
        <f>_xlfn.RANK.EQ(F6,$F$12:$F$97,0)</f>
        <v>59</v>
      </c>
      <c r="H6" s="59">
        <f>E6/F6</f>
        <v>0.3253012048192771</v>
      </c>
      <c r="I6" s="60">
        <f>_xlfn.RANK.EQ(H6,$H$12:$H$97,0)</f>
        <v>36</v>
      </c>
    </row>
    <row r="7" spans="1:13" x14ac:dyDescent="0.15">
      <c r="C7" s="28" t="s">
        <v>21</v>
      </c>
      <c r="D7" s="94">
        <f>ROUND(SUMIF($B$12:$B$97,"G",D12:D97)/(COUNTIFS(B12:B97,"G",D12:D97,"&lt;&gt;")),1)</f>
        <v>253.2</v>
      </c>
      <c r="E7" s="95">
        <f>ROUND(SUMIF($B$12:$B$97,"G",E12:E97)/(COUNTIFS(B12:B97,"G",D12:D97,"&lt;&gt;")),1)</f>
        <v>113.7</v>
      </c>
      <c r="F7" s="95">
        <f>ROUND(SUM(D7:E7),1)</f>
        <v>366.9</v>
      </c>
      <c r="G7" s="30"/>
      <c r="H7" s="31">
        <f>E7/F7</f>
        <v>0.30989370400654132</v>
      </c>
      <c r="I7" s="32"/>
    </row>
    <row r="8" spans="1:13" ht="14.25" thickBot="1" x14ac:dyDescent="0.2">
      <c r="C8" s="33" t="s">
        <v>22</v>
      </c>
      <c r="D8" s="97">
        <f>ROUND(AVERAGE(D12:D97),1)</f>
        <v>453.8</v>
      </c>
      <c r="E8" s="98">
        <f>ROUND(AVERAGE(E12:E97),1)</f>
        <v>217</v>
      </c>
      <c r="F8" s="98">
        <f>ROUND(SUM(D8:E8),1)</f>
        <v>670.8</v>
      </c>
      <c r="G8" s="36"/>
      <c r="H8" s="37">
        <f>E8/F8</f>
        <v>0.32349433512224213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2021年度（基準日：５月１日）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88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1722</v>
      </c>
      <c r="E12" s="2">
        <v>723</v>
      </c>
      <c r="F12" s="45">
        <f>SUM(D12:E12)</f>
        <v>2445</v>
      </c>
      <c r="G12" s="46">
        <f>_xlfn.RANK.EQ(F12,$F$12:$F$97,0)</f>
        <v>7</v>
      </c>
      <c r="H12" s="47">
        <f>E12/F12</f>
        <v>0.29570552147239265</v>
      </c>
      <c r="I12" s="2">
        <f>_xlfn.RANK.EQ(H12,$H$12:$H$97,0)</f>
        <v>49</v>
      </c>
    </row>
    <row r="13" spans="1:13" x14ac:dyDescent="0.15">
      <c r="A13" s="77" t="s">
        <v>27</v>
      </c>
      <c r="B13" s="77" t="s">
        <v>341</v>
      </c>
      <c r="C13" s="77" t="s">
        <v>28</v>
      </c>
      <c r="D13" s="48"/>
      <c r="E13" s="48"/>
      <c r="F13" s="49"/>
      <c r="G13" s="50"/>
      <c r="H13" s="51"/>
      <c r="I13" s="48"/>
    </row>
    <row r="14" spans="1:13" x14ac:dyDescent="0.15">
      <c r="A14" s="1" t="s">
        <v>29</v>
      </c>
      <c r="B14" s="8" t="s">
        <v>338</v>
      </c>
      <c r="C14" s="1" t="s">
        <v>30</v>
      </c>
      <c r="D14" s="2">
        <v>59</v>
      </c>
      <c r="E14" s="2">
        <v>17</v>
      </c>
      <c r="F14" s="45">
        <f t="shared" ref="F14:F21" si="0">SUM(D14:E14)</f>
        <v>76</v>
      </c>
      <c r="G14" s="46">
        <f t="shared" ref="G14:G21" si="1">_xlfn.RANK.EQ(F14,$F$12:$F$97,0)</f>
        <v>68</v>
      </c>
      <c r="H14" s="47">
        <f t="shared" ref="H14:H21" si="2">E14/F14</f>
        <v>0.22368421052631579</v>
      </c>
      <c r="I14" s="2">
        <f t="shared" ref="I14:I21" si="3">_xlfn.RANK.EQ(H14,$H$12:$H$97,0)</f>
        <v>67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5</v>
      </c>
      <c r="E15" s="2">
        <v>3</v>
      </c>
      <c r="F15" s="45">
        <f t="shared" si="0"/>
        <v>8</v>
      </c>
      <c r="G15" s="46">
        <f t="shared" si="1"/>
        <v>77</v>
      </c>
      <c r="H15" s="47">
        <f t="shared" si="2"/>
        <v>0.375</v>
      </c>
      <c r="I15" s="2">
        <f t="shared" si="3"/>
        <v>12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31</v>
      </c>
      <c r="E16" s="2">
        <v>24</v>
      </c>
      <c r="F16" s="45">
        <f t="shared" si="0"/>
        <v>55</v>
      </c>
      <c r="G16" s="46">
        <f t="shared" si="1"/>
        <v>71</v>
      </c>
      <c r="H16" s="47">
        <f t="shared" si="2"/>
        <v>0.43636363636363634</v>
      </c>
      <c r="I16" s="2">
        <f t="shared" si="3"/>
        <v>6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34</v>
      </c>
      <c r="E17" s="2">
        <v>9</v>
      </c>
      <c r="F17" s="45">
        <f t="shared" si="0"/>
        <v>43</v>
      </c>
      <c r="G17" s="46">
        <f t="shared" si="1"/>
        <v>72</v>
      </c>
      <c r="H17" s="47">
        <f t="shared" si="2"/>
        <v>0.20930232558139536</v>
      </c>
      <c r="I17" s="2">
        <f t="shared" si="3"/>
        <v>69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55</v>
      </c>
      <c r="E18" s="2">
        <v>20</v>
      </c>
      <c r="F18" s="45">
        <f t="shared" si="0"/>
        <v>75</v>
      </c>
      <c r="G18" s="46">
        <f t="shared" si="1"/>
        <v>69</v>
      </c>
      <c r="H18" s="47">
        <f t="shared" si="2"/>
        <v>0.26666666666666666</v>
      </c>
      <c r="I18" s="2">
        <f t="shared" si="3"/>
        <v>60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268</v>
      </c>
      <c r="E19" s="2">
        <v>128</v>
      </c>
      <c r="F19" s="45">
        <f t="shared" si="0"/>
        <v>396</v>
      </c>
      <c r="G19" s="46">
        <f t="shared" si="1"/>
        <v>29</v>
      </c>
      <c r="H19" s="47">
        <f t="shared" si="2"/>
        <v>0.32323232323232326</v>
      </c>
      <c r="I19" s="2">
        <f t="shared" si="3"/>
        <v>38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112</v>
      </c>
      <c r="E20" s="2">
        <v>62</v>
      </c>
      <c r="F20" s="45">
        <f t="shared" si="0"/>
        <v>174</v>
      </c>
      <c r="G20" s="46">
        <f t="shared" si="1"/>
        <v>57</v>
      </c>
      <c r="H20" s="47">
        <f t="shared" si="2"/>
        <v>0.35632183908045978</v>
      </c>
      <c r="I20" s="2">
        <f t="shared" si="3"/>
        <v>22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1871</v>
      </c>
      <c r="E21" s="2">
        <v>838</v>
      </c>
      <c r="F21" s="45">
        <f t="shared" si="0"/>
        <v>2709</v>
      </c>
      <c r="G21" s="46">
        <f t="shared" si="1"/>
        <v>4</v>
      </c>
      <c r="H21" s="47">
        <f t="shared" si="2"/>
        <v>0.30933923957179771</v>
      </c>
      <c r="I21" s="2">
        <f t="shared" si="3"/>
        <v>45</v>
      </c>
    </row>
    <row r="22" spans="1:9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50"/>
      <c r="H22" s="51"/>
      <c r="I22" s="48"/>
    </row>
    <row r="23" spans="1:9" x14ac:dyDescent="0.15">
      <c r="A23" s="1" t="s">
        <v>48</v>
      </c>
      <c r="B23" s="8" t="s">
        <v>40</v>
      </c>
      <c r="C23" s="1" t="s">
        <v>49</v>
      </c>
      <c r="D23" s="2">
        <v>188</v>
      </c>
      <c r="E23" s="2">
        <v>72</v>
      </c>
      <c r="F23" s="45">
        <f>SUM(D23:E23)</f>
        <v>260</v>
      </c>
      <c r="G23" s="46">
        <f>_xlfn.RANK.EQ(F23,$F$12:$F$97,0)</f>
        <v>43</v>
      </c>
      <c r="H23" s="47">
        <f>E23/F23</f>
        <v>0.27692307692307694</v>
      </c>
      <c r="I23" s="2">
        <f>_xlfn.RANK.EQ(H23,$H$12:$H$97,0)</f>
        <v>55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208</v>
      </c>
      <c r="E24" s="2">
        <v>60</v>
      </c>
      <c r="F24" s="45">
        <f>SUM(D24:E24)</f>
        <v>268</v>
      </c>
      <c r="G24" s="46">
        <f>_xlfn.RANK.EQ(F24,$F$12:$F$97,0)</f>
        <v>40</v>
      </c>
      <c r="H24" s="47">
        <f>E24/F24</f>
        <v>0.22388059701492538</v>
      </c>
      <c r="I24" s="2">
        <f>_xlfn.RANK.EQ(H24,$H$12:$H$97,0)</f>
        <v>66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11</v>
      </c>
      <c r="E25" s="2">
        <v>6</v>
      </c>
      <c r="F25" s="45">
        <f>SUM(D25:E25)</f>
        <v>17</v>
      </c>
      <c r="G25" s="46">
        <f>_xlfn.RANK.EQ(F25,$F$12:$F$97,0)</f>
        <v>75</v>
      </c>
      <c r="H25" s="47">
        <f>E25/F25</f>
        <v>0.35294117647058826</v>
      </c>
      <c r="I25" s="2">
        <f>_xlfn.RANK.EQ(H25,$H$12:$H$97,0)</f>
        <v>23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69</v>
      </c>
      <c r="E26" s="2">
        <v>16</v>
      </c>
      <c r="F26" s="45">
        <f>SUM(D26:E26)</f>
        <v>85</v>
      </c>
      <c r="G26" s="46">
        <f>_xlfn.RANK.EQ(F26,$F$12:$F$97,0)</f>
        <v>67</v>
      </c>
      <c r="H26" s="47">
        <f>E26/F26</f>
        <v>0.18823529411764706</v>
      </c>
      <c r="I26" s="2">
        <f>_xlfn.RANK.EQ(H26,$H$12:$H$97,0)</f>
        <v>74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1640</v>
      </c>
      <c r="E27" s="2">
        <v>923</v>
      </c>
      <c r="F27" s="45">
        <f>SUM(D27:E27)</f>
        <v>2563</v>
      </c>
      <c r="G27" s="46">
        <f>_xlfn.RANK.EQ(F27,$F$12:$F$97,0)</f>
        <v>6</v>
      </c>
      <c r="H27" s="47">
        <f>E27/F27</f>
        <v>0.36012485368708547</v>
      </c>
      <c r="I27" s="2">
        <f>_xlfn.RANK.EQ(H27,$H$12:$H$97,0)</f>
        <v>20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80</v>
      </c>
      <c r="E29" s="2">
        <v>23</v>
      </c>
      <c r="F29" s="45">
        <f t="shared" ref="F29:F48" si="4">SUM(D29:E29)</f>
        <v>103</v>
      </c>
      <c r="G29" s="46">
        <f t="shared" ref="G29:G48" si="5">_xlfn.RANK.EQ(F29,$F$12:$F$97,0)</f>
        <v>65</v>
      </c>
      <c r="H29" s="47">
        <f t="shared" ref="H29:H48" si="6">E29/F29</f>
        <v>0.22330097087378642</v>
      </c>
      <c r="I29" s="2">
        <f t="shared" ref="I29:I48" si="7">_xlfn.RANK.EQ(H29,$H$12:$H$97,0)</f>
        <v>68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247</v>
      </c>
      <c r="E30" s="2">
        <v>110</v>
      </c>
      <c r="F30" s="45">
        <f t="shared" si="4"/>
        <v>357</v>
      </c>
      <c r="G30" s="46">
        <f t="shared" si="5"/>
        <v>31</v>
      </c>
      <c r="H30" s="47">
        <f t="shared" si="6"/>
        <v>0.3081232492997199</v>
      </c>
      <c r="I30" s="2">
        <f t="shared" si="7"/>
        <v>46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185</v>
      </c>
      <c r="E31" s="2">
        <v>83</v>
      </c>
      <c r="F31" s="45">
        <f t="shared" si="4"/>
        <v>268</v>
      </c>
      <c r="G31" s="46">
        <f t="shared" si="5"/>
        <v>40</v>
      </c>
      <c r="H31" s="47">
        <f t="shared" si="6"/>
        <v>0.30970149253731344</v>
      </c>
      <c r="I31" s="2">
        <f t="shared" si="7"/>
        <v>44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774</v>
      </c>
      <c r="E32" s="2">
        <v>407</v>
      </c>
      <c r="F32" s="45">
        <f t="shared" si="4"/>
        <v>1181</v>
      </c>
      <c r="G32" s="46">
        <f t="shared" si="5"/>
        <v>14</v>
      </c>
      <c r="H32" s="47">
        <f t="shared" si="6"/>
        <v>0.34462320067739205</v>
      </c>
      <c r="I32" s="2">
        <f t="shared" si="7"/>
        <v>26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4221</v>
      </c>
      <c r="E33" s="2">
        <v>1786</v>
      </c>
      <c r="F33" s="45">
        <f t="shared" si="4"/>
        <v>6007</v>
      </c>
      <c r="G33" s="46">
        <f t="shared" si="5"/>
        <v>1</v>
      </c>
      <c r="H33" s="47">
        <f t="shared" si="6"/>
        <v>0.29731979357416349</v>
      </c>
      <c r="I33" s="2">
        <f t="shared" si="7"/>
        <v>48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688</v>
      </c>
      <c r="E34" s="2">
        <v>523</v>
      </c>
      <c r="F34" s="45">
        <f t="shared" si="4"/>
        <v>1211</v>
      </c>
      <c r="G34" s="46">
        <f t="shared" si="5"/>
        <v>12</v>
      </c>
      <c r="H34" s="47">
        <f t="shared" si="6"/>
        <v>0.4318744838976053</v>
      </c>
      <c r="I34" s="2">
        <f t="shared" si="7"/>
        <v>7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88</v>
      </c>
      <c r="E35" s="2">
        <v>118</v>
      </c>
      <c r="F35" s="45">
        <f t="shared" si="4"/>
        <v>206</v>
      </c>
      <c r="G35" s="46">
        <f t="shared" si="5"/>
        <v>49</v>
      </c>
      <c r="H35" s="47">
        <f t="shared" si="6"/>
        <v>0.57281553398058249</v>
      </c>
      <c r="I35" s="2">
        <f t="shared" si="7"/>
        <v>4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106</v>
      </c>
      <c r="E36" s="2">
        <v>161</v>
      </c>
      <c r="F36" s="45">
        <f t="shared" si="4"/>
        <v>267</v>
      </c>
      <c r="G36" s="46">
        <f t="shared" si="5"/>
        <v>42</v>
      </c>
      <c r="H36" s="47">
        <f t="shared" si="6"/>
        <v>0.60299625468164797</v>
      </c>
      <c r="I36" s="2">
        <f t="shared" si="7"/>
        <v>3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1214</v>
      </c>
      <c r="E37" s="2">
        <v>306</v>
      </c>
      <c r="F37" s="45">
        <f t="shared" si="4"/>
        <v>1520</v>
      </c>
      <c r="G37" s="46">
        <f t="shared" si="5"/>
        <v>11</v>
      </c>
      <c r="H37" s="47">
        <f t="shared" si="6"/>
        <v>0.2013157894736842</v>
      </c>
      <c r="I37" s="2">
        <f t="shared" si="7"/>
        <v>70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0</v>
      </c>
      <c r="E38" s="2">
        <v>290</v>
      </c>
      <c r="F38" s="45">
        <f t="shared" si="4"/>
        <v>290</v>
      </c>
      <c r="G38" s="46">
        <f t="shared" si="5"/>
        <v>36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92</v>
      </c>
      <c r="E39" s="2">
        <v>69</v>
      </c>
      <c r="F39" s="45">
        <f t="shared" si="4"/>
        <v>161</v>
      </c>
      <c r="G39" s="46">
        <f t="shared" si="5"/>
        <v>60</v>
      </c>
      <c r="H39" s="47">
        <f t="shared" si="6"/>
        <v>0.42857142857142855</v>
      </c>
      <c r="I39" s="2">
        <f t="shared" si="7"/>
        <v>8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396</v>
      </c>
      <c r="E40" s="2">
        <v>199</v>
      </c>
      <c r="F40" s="45">
        <f t="shared" si="4"/>
        <v>595</v>
      </c>
      <c r="G40" s="46">
        <f t="shared" si="5"/>
        <v>20</v>
      </c>
      <c r="H40" s="47">
        <f t="shared" si="6"/>
        <v>0.33445378151260502</v>
      </c>
      <c r="I40" s="2">
        <f t="shared" si="7"/>
        <v>31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205</v>
      </c>
      <c r="E41" s="2">
        <v>36</v>
      </c>
      <c r="F41" s="45">
        <f t="shared" si="4"/>
        <v>241</v>
      </c>
      <c r="G41" s="46">
        <f t="shared" si="5"/>
        <v>45</v>
      </c>
      <c r="H41" s="47">
        <f t="shared" si="6"/>
        <v>0.14937759336099585</v>
      </c>
      <c r="I41" s="2">
        <f t="shared" si="7"/>
        <v>76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371</v>
      </c>
      <c r="E42" s="2">
        <v>232</v>
      </c>
      <c r="F42" s="45">
        <f t="shared" si="4"/>
        <v>603</v>
      </c>
      <c r="G42" s="46">
        <f t="shared" si="5"/>
        <v>19</v>
      </c>
      <c r="H42" s="47">
        <f t="shared" si="6"/>
        <v>0.38474295190713104</v>
      </c>
      <c r="I42" s="2">
        <f t="shared" si="7"/>
        <v>10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67</v>
      </c>
      <c r="E43" s="2">
        <v>38</v>
      </c>
      <c r="F43" s="45">
        <f t="shared" si="4"/>
        <v>105</v>
      </c>
      <c r="G43" s="46">
        <f t="shared" si="5"/>
        <v>64</v>
      </c>
      <c r="H43" s="47">
        <f t="shared" si="6"/>
        <v>0.3619047619047619</v>
      </c>
      <c r="I43" s="2">
        <f t="shared" si="7"/>
        <v>19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95</v>
      </c>
      <c r="E44" s="2">
        <v>64</v>
      </c>
      <c r="F44" s="45">
        <f t="shared" si="4"/>
        <v>159</v>
      </c>
      <c r="G44" s="46">
        <f t="shared" si="5"/>
        <v>61</v>
      </c>
      <c r="H44" s="47">
        <f t="shared" si="6"/>
        <v>0.40251572327044027</v>
      </c>
      <c r="I44" s="2">
        <f t="shared" si="7"/>
        <v>9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359</v>
      </c>
      <c r="E45" s="2">
        <v>115</v>
      </c>
      <c r="F45" s="45">
        <f t="shared" si="4"/>
        <v>474</v>
      </c>
      <c r="G45" s="46">
        <f t="shared" si="5"/>
        <v>25</v>
      </c>
      <c r="H45" s="47">
        <f t="shared" si="6"/>
        <v>0.24261603375527427</v>
      </c>
      <c r="I45" s="2">
        <f t="shared" si="7"/>
        <v>63</v>
      </c>
    </row>
    <row r="46" spans="1:9" x14ac:dyDescent="0.15">
      <c r="A46" s="1" t="s">
        <v>94</v>
      </c>
      <c r="B46" s="8" t="s">
        <v>342</v>
      </c>
      <c r="C46" s="1" t="s">
        <v>95</v>
      </c>
      <c r="D46" s="2">
        <v>386</v>
      </c>
      <c r="E46" s="2">
        <v>153</v>
      </c>
      <c r="F46" s="45">
        <f t="shared" si="4"/>
        <v>539</v>
      </c>
      <c r="G46" s="46">
        <f t="shared" si="5"/>
        <v>21</v>
      </c>
      <c r="H46" s="47">
        <f t="shared" si="6"/>
        <v>0.28385899814471244</v>
      </c>
      <c r="I46" s="2">
        <f t="shared" si="7"/>
        <v>52</v>
      </c>
    </row>
    <row r="47" spans="1:9" x14ac:dyDescent="0.15">
      <c r="A47" s="1" t="s">
        <v>96</v>
      </c>
      <c r="B47" s="8" t="s">
        <v>337</v>
      </c>
      <c r="C47" s="1" t="s">
        <v>97</v>
      </c>
      <c r="D47" s="2">
        <v>492</v>
      </c>
      <c r="E47" s="2">
        <v>294</v>
      </c>
      <c r="F47" s="45">
        <f t="shared" si="4"/>
        <v>786</v>
      </c>
      <c r="G47" s="46">
        <f t="shared" si="5"/>
        <v>16</v>
      </c>
      <c r="H47" s="47">
        <f t="shared" si="6"/>
        <v>0.37404580152671757</v>
      </c>
      <c r="I47" s="2">
        <f t="shared" si="7"/>
        <v>13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152</v>
      </c>
      <c r="E48" s="2">
        <v>51</v>
      </c>
      <c r="F48" s="45">
        <f t="shared" si="4"/>
        <v>203</v>
      </c>
      <c r="G48" s="46">
        <f t="shared" si="5"/>
        <v>52</v>
      </c>
      <c r="H48" s="47">
        <f t="shared" si="6"/>
        <v>0.25123152709359609</v>
      </c>
      <c r="I48" s="2">
        <f t="shared" si="7"/>
        <v>62</v>
      </c>
    </row>
    <row r="49" spans="1:9" x14ac:dyDescent="0.15">
      <c r="A49" s="77" t="s">
        <v>100</v>
      </c>
      <c r="B49" s="77" t="s">
        <v>341</v>
      </c>
      <c r="C49" s="77" t="s">
        <v>101</v>
      </c>
      <c r="D49" s="48"/>
      <c r="E49" s="48"/>
      <c r="F49" s="49"/>
      <c r="G49" s="50"/>
      <c r="H49" s="51"/>
      <c r="I49" s="48"/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191</v>
      </c>
      <c r="E50" s="2">
        <v>92</v>
      </c>
      <c r="F50" s="45">
        <f t="shared" ref="F50:F66" si="8">SUM(D50:E50)</f>
        <v>283</v>
      </c>
      <c r="G50" s="46">
        <f t="shared" ref="G50:G66" si="9">_xlfn.RANK.EQ(F50,$F$12:$F$97,0)</f>
        <v>37</v>
      </c>
      <c r="H50" s="47">
        <f t="shared" ref="H50:H66" si="10">E50/F50</f>
        <v>0.32508833922261482</v>
      </c>
      <c r="I50" s="2">
        <f t="shared" ref="I50:I66" si="11">_xlfn.RANK.EQ(H50,$H$12:$H$97,0)</f>
        <v>37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640</v>
      </c>
      <c r="E51" s="2">
        <v>304</v>
      </c>
      <c r="F51" s="45">
        <f t="shared" si="8"/>
        <v>944</v>
      </c>
      <c r="G51" s="46">
        <f t="shared" si="9"/>
        <v>15</v>
      </c>
      <c r="H51" s="47">
        <f t="shared" si="10"/>
        <v>0.32203389830508472</v>
      </c>
      <c r="I51" s="2">
        <f t="shared" si="11"/>
        <v>39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301</v>
      </c>
      <c r="E52" s="2">
        <v>108</v>
      </c>
      <c r="F52" s="45">
        <f t="shared" si="8"/>
        <v>409</v>
      </c>
      <c r="G52" s="46">
        <f t="shared" si="9"/>
        <v>27</v>
      </c>
      <c r="H52" s="47">
        <f t="shared" si="10"/>
        <v>0.26405867970660146</v>
      </c>
      <c r="I52" s="2">
        <f t="shared" si="11"/>
        <v>61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174</v>
      </c>
      <c r="E53" s="2">
        <v>66</v>
      </c>
      <c r="F53" s="45">
        <f t="shared" si="8"/>
        <v>240</v>
      </c>
      <c r="G53" s="46">
        <f t="shared" si="9"/>
        <v>46</v>
      </c>
      <c r="H53" s="47">
        <f t="shared" si="10"/>
        <v>0.27500000000000002</v>
      </c>
      <c r="I53" s="2">
        <f t="shared" si="11"/>
        <v>56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190</v>
      </c>
      <c r="E54" s="2">
        <v>81</v>
      </c>
      <c r="F54" s="45">
        <f t="shared" si="8"/>
        <v>271</v>
      </c>
      <c r="G54" s="46">
        <f t="shared" si="9"/>
        <v>38</v>
      </c>
      <c r="H54" s="47">
        <f t="shared" si="10"/>
        <v>0.2988929889298893</v>
      </c>
      <c r="I54" s="2">
        <f t="shared" si="11"/>
        <v>47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339</v>
      </c>
      <c r="E55" s="2">
        <v>105</v>
      </c>
      <c r="F55" s="45">
        <f t="shared" si="8"/>
        <v>444</v>
      </c>
      <c r="G55" s="46">
        <f t="shared" si="9"/>
        <v>26</v>
      </c>
      <c r="H55" s="47">
        <f t="shared" si="10"/>
        <v>0.23648648648648649</v>
      </c>
      <c r="I55" s="2">
        <f t="shared" si="11"/>
        <v>64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345</v>
      </c>
      <c r="E56" s="2">
        <v>138</v>
      </c>
      <c r="F56" s="45">
        <f t="shared" si="8"/>
        <v>483</v>
      </c>
      <c r="G56" s="46">
        <f t="shared" si="9"/>
        <v>24</v>
      </c>
      <c r="H56" s="47">
        <f t="shared" si="10"/>
        <v>0.2857142857142857</v>
      </c>
      <c r="I56" s="2">
        <f t="shared" si="11"/>
        <v>51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160</v>
      </c>
      <c r="E57" s="2">
        <v>63</v>
      </c>
      <c r="F57" s="45">
        <f t="shared" si="8"/>
        <v>223</v>
      </c>
      <c r="G57" s="46">
        <f t="shared" si="9"/>
        <v>47</v>
      </c>
      <c r="H57" s="47">
        <f t="shared" si="10"/>
        <v>0.28251121076233182</v>
      </c>
      <c r="I57" s="2">
        <f t="shared" si="11"/>
        <v>53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148</v>
      </c>
      <c r="E58" s="2">
        <v>37</v>
      </c>
      <c r="F58" s="45">
        <f t="shared" si="8"/>
        <v>185</v>
      </c>
      <c r="G58" s="46">
        <f t="shared" si="9"/>
        <v>54</v>
      </c>
      <c r="H58" s="47">
        <f t="shared" si="10"/>
        <v>0.2</v>
      </c>
      <c r="I58" s="2">
        <f t="shared" si="11"/>
        <v>71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1543</v>
      </c>
      <c r="E59" s="2">
        <v>769</v>
      </c>
      <c r="F59" s="45">
        <f t="shared" si="8"/>
        <v>2312</v>
      </c>
      <c r="G59" s="46">
        <f t="shared" si="9"/>
        <v>8</v>
      </c>
      <c r="H59" s="47">
        <f t="shared" si="10"/>
        <v>0.33261245674740486</v>
      </c>
      <c r="I59" s="2">
        <f t="shared" si="11"/>
        <v>33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173</v>
      </c>
      <c r="E60" s="2">
        <v>42</v>
      </c>
      <c r="F60" s="45">
        <f t="shared" si="8"/>
        <v>215</v>
      </c>
      <c r="G60" s="46">
        <f t="shared" si="9"/>
        <v>48</v>
      </c>
      <c r="H60" s="47">
        <f t="shared" si="10"/>
        <v>0.19534883720930232</v>
      </c>
      <c r="I60" s="2">
        <f t="shared" si="11"/>
        <v>73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14</v>
      </c>
      <c r="E61" s="2">
        <v>8</v>
      </c>
      <c r="F61" s="45">
        <f t="shared" si="8"/>
        <v>22</v>
      </c>
      <c r="G61" s="46">
        <f t="shared" si="9"/>
        <v>74</v>
      </c>
      <c r="H61" s="47">
        <f t="shared" si="10"/>
        <v>0.36363636363636365</v>
      </c>
      <c r="I61" s="2">
        <f t="shared" si="11"/>
        <v>18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90</v>
      </c>
      <c r="E62" s="2">
        <v>13</v>
      </c>
      <c r="F62" s="45">
        <f t="shared" si="8"/>
        <v>103</v>
      </c>
      <c r="G62" s="46">
        <f t="shared" si="9"/>
        <v>65</v>
      </c>
      <c r="H62" s="47">
        <f t="shared" si="10"/>
        <v>0.12621359223300971</v>
      </c>
      <c r="I62" s="2">
        <f t="shared" si="11"/>
        <v>77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224</v>
      </c>
      <c r="E63" s="2">
        <v>117</v>
      </c>
      <c r="F63" s="45">
        <f t="shared" si="8"/>
        <v>341</v>
      </c>
      <c r="G63" s="46">
        <f t="shared" si="9"/>
        <v>33</v>
      </c>
      <c r="H63" s="47">
        <f t="shared" si="10"/>
        <v>0.34310850439882695</v>
      </c>
      <c r="I63" s="2">
        <f t="shared" si="11"/>
        <v>27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13</v>
      </c>
      <c r="E64" s="2">
        <v>4</v>
      </c>
      <c r="F64" s="45">
        <f t="shared" si="8"/>
        <v>17</v>
      </c>
      <c r="G64" s="46">
        <f t="shared" si="9"/>
        <v>75</v>
      </c>
      <c r="H64" s="47">
        <f t="shared" si="10"/>
        <v>0.23529411764705882</v>
      </c>
      <c r="I64" s="2">
        <f t="shared" si="11"/>
        <v>65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114</v>
      </c>
      <c r="E65" s="2">
        <v>64</v>
      </c>
      <c r="F65" s="45">
        <f t="shared" si="8"/>
        <v>178</v>
      </c>
      <c r="G65" s="46">
        <f t="shared" si="9"/>
        <v>55</v>
      </c>
      <c r="H65" s="47">
        <f t="shared" si="10"/>
        <v>0.3595505617977528</v>
      </c>
      <c r="I65" s="2">
        <f t="shared" si="11"/>
        <v>21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2637</v>
      </c>
      <c r="E66" s="2">
        <v>1189</v>
      </c>
      <c r="F66" s="45">
        <f t="shared" si="8"/>
        <v>3826</v>
      </c>
      <c r="G66" s="46">
        <f t="shared" si="9"/>
        <v>2</v>
      </c>
      <c r="H66" s="47">
        <f t="shared" si="10"/>
        <v>0.31076842655514897</v>
      </c>
      <c r="I66" s="2">
        <f t="shared" si="11"/>
        <v>42</v>
      </c>
    </row>
    <row r="67" spans="1:9" x14ac:dyDescent="0.15">
      <c r="A67" s="77" t="s">
        <v>136</v>
      </c>
      <c r="B67" s="77" t="s">
        <v>341</v>
      </c>
      <c r="C67" s="77" t="s">
        <v>137</v>
      </c>
      <c r="D67" s="48"/>
      <c r="E67" s="48"/>
      <c r="F67" s="49"/>
      <c r="G67" s="50"/>
      <c r="H67" s="51"/>
      <c r="I67" s="48"/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128</v>
      </c>
      <c r="E68" s="2">
        <v>76</v>
      </c>
      <c r="F68" s="45">
        <f>SUM(D68:E68)</f>
        <v>204</v>
      </c>
      <c r="G68" s="46">
        <f>_xlfn.RANK.EQ(F68,$F$12:$F$97,0)</f>
        <v>51</v>
      </c>
      <c r="H68" s="47">
        <f>E68/F68</f>
        <v>0.37254901960784315</v>
      </c>
      <c r="I68" s="2">
        <f>_xlfn.RANK.EQ(H68,$H$12:$H$97,0)</f>
        <v>14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2236</v>
      </c>
      <c r="E69" s="2">
        <v>1138</v>
      </c>
      <c r="F69" s="45">
        <f>SUM(D69:E69)</f>
        <v>3374</v>
      </c>
      <c r="G69" s="46">
        <f>_xlfn.RANK.EQ(F69,$F$12:$F$97,0)</f>
        <v>3</v>
      </c>
      <c r="H69" s="47">
        <f>E69/F69</f>
        <v>0.33728512151748669</v>
      </c>
      <c r="I69" s="2">
        <f>_xlfn.RANK.EQ(H69,$H$12:$H$97,0)</f>
        <v>29</v>
      </c>
    </row>
    <row r="70" spans="1:9" x14ac:dyDescent="0.15">
      <c r="A70" s="77" t="s">
        <v>142</v>
      </c>
      <c r="B70" s="77" t="s">
        <v>341</v>
      </c>
      <c r="C70" s="77" t="s">
        <v>143</v>
      </c>
      <c r="D70" s="48"/>
      <c r="E70" s="48"/>
      <c r="F70" s="49"/>
      <c r="G70" s="50"/>
      <c r="H70" s="51"/>
      <c r="I70" s="48"/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1069</v>
      </c>
      <c r="E71" s="2">
        <v>553</v>
      </c>
      <c r="F71" s="45">
        <f>SUM(D71:E71)</f>
        <v>1622</v>
      </c>
      <c r="G71" s="46">
        <f>_xlfn.RANK.EQ(F71,$F$12:$F$97,0)</f>
        <v>10</v>
      </c>
      <c r="H71" s="47">
        <f>E71/F71</f>
        <v>0.34093711467324289</v>
      </c>
      <c r="I71" s="2">
        <f>_xlfn.RANK.EQ(H71,$H$12:$H$97,0)</f>
        <v>28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93</v>
      </c>
      <c r="E72" s="2">
        <v>82</v>
      </c>
      <c r="F72" s="45">
        <f>SUM(D72:E72)</f>
        <v>175</v>
      </c>
      <c r="G72" s="46">
        <f>_xlfn.RANK.EQ(F72,$F$12:$F$97,0)</f>
        <v>56</v>
      </c>
      <c r="H72" s="47">
        <f>E72/F72</f>
        <v>0.46857142857142858</v>
      </c>
      <c r="I72" s="2">
        <f>_xlfn.RANK.EQ(H72,$H$12:$H$97,0)</f>
        <v>5</v>
      </c>
    </row>
    <row r="73" spans="1:9" x14ac:dyDescent="0.15">
      <c r="A73" s="77" t="s">
        <v>148</v>
      </c>
      <c r="B73" s="77" t="s">
        <v>341</v>
      </c>
      <c r="C73" s="77" t="s">
        <v>149</v>
      </c>
      <c r="D73" s="48"/>
      <c r="E73" s="48"/>
      <c r="F73" s="49"/>
      <c r="G73" s="50"/>
      <c r="H73" s="51"/>
      <c r="I73" s="48"/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128</v>
      </c>
      <c r="F74" s="45">
        <f t="shared" ref="F74:F82" si="12">SUM(D74:E74)</f>
        <v>128</v>
      </c>
      <c r="G74" s="46">
        <f t="shared" ref="G74:G82" si="13">_xlfn.RANK.EQ(F74,$F$12:$F$97,0)</f>
        <v>63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253</v>
      </c>
      <c r="E75" s="2">
        <v>114</v>
      </c>
      <c r="F75" s="45">
        <f t="shared" si="12"/>
        <v>367</v>
      </c>
      <c r="G75" s="46">
        <f t="shared" si="13"/>
        <v>30</v>
      </c>
      <c r="H75" s="47">
        <f t="shared" si="14"/>
        <v>0.31062670299727518</v>
      </c>
      <c r="I75" s="2">
        <f t="shared" si="15"/>
        <v>43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41</v>
      </c>
      <c r="E76" s="2">
        <v>24</v>
      </c>
      <c r="F76" s="45">
        <f t="shared" si="12"/>
        <v>65</v>
      </c>
      <c r="G76" s="46">
        <f t="shared" si="13"/>
        <v>70</v>
      </c>
      <c r="H76" s="47">
        <f t="shared" si="14"/>
        <v>0.36923076923076925</v>
      </c>
      <c r="I76" s="2">
        <f t="shared" si="15"/>
        <v>15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254</v>
      </c>
      <c r="E77" s="2">
        <v>96</v>
      </c>
      <c r="F77" s="45">
        <f t="shared" si="12"/>
        <v>350</v>
      </c>
      <c r="G77" s="46">
        <f t="shared" si="13"/>
        <v>32</v>
      </c>
      <c r="H77" s="47">
        <f t="shared" si="14"/>
        <v>0.2742857142857143</v>
      </c>
      <c r="I77" s="2">
        <f t="shared" si="15"/>
        <v>57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121</v>
      </c>
      <c r="E78" s="2">
        <v>74</v>
      </c>
      <c r="F78" s="45">
        <f t="shared" si="12"/>
        <v>195</v>
      </c>
      <c r="G78" s="46">
        <f t="shared" si="13"/>
        <v>53</v>
      </c>
      <c r="H78" s="47">
        <f t="shared" si="14"/>
        <v>0.37948717948717947</v>
      </c>
      <c r="I78" s="2">
        <f t="shared" si="15"/>
        <v>11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789</v>
      </c>
      <c r="E79" s="2">
        <v>401</v>
      </c>
      <c r="F79" s="45">
        <f t="shared" si="12"/>
        <v>1190</v>
      </c>
      <c r="G79" s="46">
        <f t="shared" si="13"/>
        <v>13</v>
      </c>
      <c r="H79" s="47">
        <f t="shared" si="14"/>
        <v>0.33697478991596641</v>
      </c>
      <c r="I79" s="2">
        <f t="shared" si="15"/>
        <v>30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1158</v>
      </c>
      <c r="E80" s="2">
        <v>662</v>
      </c>
      <c r="F80" s="45">
        <f t="shared" si="12"/>
        <v>1820</v>
      </c>
      <c r="G80" s="46">
        <f t="shared" si="13"/>
        <v>9</v>
      </c>
      <c r="H80" s="47">
        <f t="shared" si="14"/>
        <v>0.36373626373626372</v>
      </c>
      <c r="I80" s="2">
        <f t="shared" si="15"/>
        <v>17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276</v>
      </c>
      <c r="E81" s="2">
        <v>128</v>
      </c>
      <c r="F81" s="45">
        <f t="shared" si="12"/>
        <v>404</v>
      </c>
      <c r="G81" s="46">
        <f t="shared" si="13"/>
        <v>28</v>
      </c>
      <c r="H81" s="47">
        <f t="shared" si="14"/>
        <v>0.31683168316831684</v>
      </c>
      <c r="I81" s="2">
        <f t="shared" si="15"/>
        <v>41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337</v>
      </c>
      <c r="E82" s="2">
        <v>178</v>
      </c>
      <c r="F82" s="45">
        <f t="shared" si="12"/>
        <v>515</v>
      </c>
      <c r="G82" s="46">
        <f t="shared" si="13"/>
        <v>22</v>
      </c>
      <c r="H82" s="47">
        <f t="shared" si="14"/>
        <v>0.34563106796116505</v>
      </c>
      <c r="I82" s="2">
        <f t="shared" si="15"/>
        <v>25</v>
      </c>
    </row>
    <row r="83" spans="1:9" x14ac:dyDescent="0.15">
      <c r="A83" s="77" t="s">
        <v>168</v>
      </c>
      <c r="B83" s="77" t="s">
        <v>341</v>
      </c>
      <c r="C83" s="77" t="s">
        <v>169</v>
      </c>
      <c r="D83" s="48"/>
      <c r="E83" s="48"/>
      <c r="F83" s="49"/>
      <c r="G83" s="50"/>
      <c r="H83" s="51"/>
      <c r="I83" s="48"/>
    </row>
    <row r="84" spans="1:9" x14ac:dyDescent="0.15">
      <c r="A84" s="1" t="s">
        <v>170</v>
      </c>
      <c r="B84" s="8" t="s">
        <v>40</v>
      </c>
      <c r="C84" s="1" t="s">
        <v>171</v>
      </c>
      <c r="D84" s="2">
        <v>151</v>
      </c>
      <c r="E84" s="2">
        <v>55</v>
      </c>
      <c r="F84" s="45">
        <f>SUM(D84:E84)</f>
        <v>206</v>
      </c>
      <c r="G84" s="46">
        <f>_xlfn.RANK.EQ(F84,$F$12:$F$97,0)</f>
        <v>49</v>
      </c>
      <c r="H84" s="47">
        <f>E84/F84</f>
        <v>0.26699029126213591</v>
      </c>
      <c r="I84" s="2">
        <f>_xlfn.RANK.EQ(H84,$H$12:$H$97,0)</f>
        <v>59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198</v>
      </c>
      <c r="E85" s="2">
        <v>99</v>
      </c>
      <c r="F85" s="45">
        <f>SUM(D85:E85)</f>
        <v>297</v>
      </c>
      <c r="G85" s="46">
        <f>_xlfn.RANK.EQ(F85,$F$12:$F$97,0)</f>
        <v>35</v>
      </c>
      <c r="H85" s="47">
        <f>E85/F85</f>
        <v>0.33333333333333331</v>
      </c>
      <c r="I85" s="2">
        <f>_xlfn.RANK.EQ(H85,$H$12:$H$97,0)</f>
        <v>32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112</v>
      </c>
      <c r="E86" s="52">
        <v>54</v>
      </c>
      <c r="F86" s="53">
        <f>SUM(D86:E86)</f>
        <v>166</v>
      </c>
      <c r="G86" s="54">
        <f>_xlfn.RANK.EQ(F86,$F$12:$F$97,0)</f>
        <v>59</v>
      </c>
      <c r="H86" s="55">
        <f>E86/F86</f>
        <v>0.3253012048192771</v>
      </c>
      <c r="I86" s="52">
        <f>_xlfn.RANK.EQ(H86,$H$12:$H$97,0)</f>
        <v>36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217</v>
      </c>
      <c r="E87" s="2">
        <v>53</v>
      </c>
      <c r="F87" s="45">
        <f>SUM(D87:E87)</f>
        <v>270</v>
      </c>
      <c r="G87" s="46">
        <f>_xlfn.RANK.EQ(F87,$F$12:$F$97,0)</f>
        <v>39</v>
      </c>
      <c r="H87" s="47">
        <f>E87/F87</f>
        <v>0.1962962962962963</v>
      </c>
      <c r="I87" s="2">
        <f>_xlfn.RANK.EQ(H87,$H$12:$H$97,0)</f>
        <v>72</v>
      </c>
    </row>
    <row r="88" spans="1:9" x14ac:dyDescent="0.15">
      <c r="A88" s="77" t="s">
        <v>178</v>
      </c>
      <c r="B88" s="77" t="s">
        <v>341</v>
      </c>
      <c r="C88" s="77" t="s">
        <v>179</v>
      </c>
      <c r="D88" s="48"/>
      <c r="E88" s="48"/>
      <c r="F88" s="49"/>
      <c r="G88" s="50"/>
      <c r="H88" s="51"/>
      <c r="I88" s="48"/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1830</v>
      </c>
      <c r="E89" s="2">
        <v>743</v>
      </c>
      <c r="F89" s="45">
        <f t="shared" ref="F89:F97" si="16">SUM(D89:E89)</f>
        <v>2573</v>
      </c>
      <c r="G89" s="46">
        <f t="shared" ref="G89:G97" si="17">_xlfn.RANK.EQ(F89,$F$12:$F$97,0)</f>
        <v>5</v>
      </c>
      <c r="H89" s="47">
        <f t="shared" ref="H89:H97" si="18">E89/F89</f>
        <v>0.28876797512631169</v>
      </c>
      <c r="I89" s="2">
        <f t="shared" ref="I89:I97" si="19">_xlfn.RANK.EQ(H89,$H$12:$H$97,0)</f>
        <v>50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114</v>
      </c>
      <c r="E90" s="2">
        <v>55</v>
      </c>
      <c r="F90" s="45">
        <f t="shared" si="16"/>
        <v>169</v>
      </c>
      <c r="G90" s="46">
        <f t="shared" si="17"/>
        <v>58</v>
      </c>
      <c r="H90" s="47">
        <f t="shared" si="18"/>
        <v>0.32544378698224852</v>
      </c>
      <c r="I90" s="2">
        <f t="shared" si="19"/>
        <v>35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471</v>
      </c>
      <c r="E91" s="2">
        <v>249</v>
      </c>
      <c r="F91" s="45">
        <f t="shared" si="16"/>
        <v>720</v>
      </c>
      <c r="G91" s="46">
        <f t="shared" si="17"/>
        <v>17</v>
      </c>
      <c r="H91" s="47">
        <f t="shared" si="18"/>
        <v>0.34583333333333333</v>
      </c>
      <c r="I91" s="2">
        <f t="shared" si="19"/>
        <v>24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432</v>
      </c>
      <c r="E92" s="2">
        <v>204</v>
      </c>
      <c r="F92" s="45">
        <f t="shared" si="16"/>
        <v>636</v>
      </c>
      <c r="G92" s="46">
        <f t="shared" si="17"/>
        <v>18</v>
      </c>
      <c r="H92" s="47">
        <f t="shared" si="18"/>
        <v>0.32075471698113206</v>
      </c>
      <c r="I92" s="2">
        <f t="shared" si="19"/>
        <v>40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106</v>
      </c>
      <c r="E93" s="2">
        <v>41</v>
      </c>
      <c r="F93" s="45">
        <f t="shared" si="16"/>
        <v>147</v>
      </c>
      <c r="G93" s="46">
        <f t="shared" si="17"/>
        <v>62</v>
      </c>
      <c r="H93" s="47">
        <f t="shared" si="18"/>
        <v>0.27891156462585032</v>
      </c>
      <c r="I93" s="2">
        <f t="shared" si="19"/>
        <v>54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167</v>
      </c>
      <c r="E94" s="2">
        <v>83</v>
      </c>
      <c r="F94" s="45">
        <f t="shared" si="16"/>
        <v>250</v>
      </c>
      <c r="G94" s="46">
        <f t="shared" si="17"/>
        <v>44</v>
      </c>
      <c r="H94" s="47">
        <f t="shared" si="18"/>
        <v>0.33200000000000002</v>
      </c>
      <c r="I94" s="2">
        <f t="shared" si="19"/>
        <v>34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377</v>
      </c>
      <c r="E95" s="2">
        <v>138</v>
      </c>
      <c r="F95" s="45">
        <f t="shared" si="16"/>
        <v>515</v>
      </c>
      <c r="G95" s="46">
        <f t="shared" si="17"/>
        <v>22</v>
      </c>
      <c r="H95" s="47">
        <f t="shared" si="18"/>
        <v>0.26796116504854367</v>
      </c>
      <c r="I95" s="2">
        <f t="shared" si="19"/>
        <v>58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26</v>
      </c>
      <c r="E96" s="2">
        <v>5</v>
      </c>
      <c r="F96" s="45">
        <f t="shared" si="16"/>
        <v>31</v>
      </c>
      <c r="G96" s="46">
        <f t="shared" si="17"/>
        <v>73</v>
      </c>
      <c r="H96" s="47">
        <f t="shared" si="18"/>
        <v>0.16129032258064516</v>
      </c>
      <c r="I96" s="2">
        <f t="shared" si="19"/>
        <v>75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200</v>
      </c>
      <c r="E97" s="2">
        <v>116</v>
      </c>
      <c r="F97" s="45">
        <f t="shared" si="16"/>
        <v>316</v>
      </c>
      <c r="G97" s="46">
        <f t="shared" si="17"/>
        <v>34</v>
      </c>
      <c r="H97" s="47">
        <f t="shared" si="18"/>
        <v>0.36708860759493672</v>
      </c>
      <c r="I97" s="2">
        <f t="shared" si="19"/>
        <v>16</v>
      </c>
    </row>
    <row r="98" spans="1:9" ht="14.25" thickBot="1" x14ac:dyDescent="0.2">
      <c r="B98" s="90"/>
    </row>
    <row r="99" spans="1:9" ht="14.25" thickBot="1" x14ac:dyDescent="0.2">
      <c r="C99" s="263" t="s">
        <v>507</v>
      </c>
      <c r="D99" s="264">
        <f>SUM(D12:D97)</f>
        <v>34943</v>
      </c>
      <c r="E99" s="264">
        <f t="shared" ref="E99:F99" si="20">SUM(E12:E97)</f>
        <v>16708</v>
      </c>
      <c r="F99" s="265">
        <f t="shared" si="20"/>
        <v>51651</v>
      </c>
    </row>
  </sheetData>
  <autoFilter ref="A11:I11" xr:uid="{00000000-0009-0000-0000-000020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20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484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/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110</v>
      </c>
      <c r="E6" s="57">
        <f>INDEX(E12:E97,MATCH(C6,C12:C97,0),0)</f>
        <v>52</v>
      </c>
      <c r="F6" s="57">
        <f>SUM(D6:E6)</f>
        <v>162</v>
      </c>
      <c r="G6" s="58">
        <f>_xlfn.RANK.EQ(F6,$F$12:$F$97,0)</f>
        <v>58</v>
      </c>
      <c r="H6" s="59">
        <f>E6/F6</f>
        <v>0.32098765432098764</v>
      </c>
      <c r="I6" s="60">
        <f>_xlfn.RANK.EQ(H6,$H$12:$H$97,0)</f>
        <v>34</v>
      </c>
    </row>
    <row r="7" spans="1:13" x14ac:dyDescent="0.15">
      <c r="C7" s="28" t="s">
        <v>21</v>
      </c>
      <c r="D7" s="94">
        <f>ROUND(SUMIF($B$12:$B$97,"G",D12:D97)/(COUNTIFS(B12:B97,"G",D12:D97,"&lt;&gt;")),1)</f>
        <v>254</v>
      </c>
      <c r="E7" s="95">
        <f>ROUND(SUMIF($B$12:$B$97,"G",E12:E97)/(COUNTIFS(B12:B97,"G",D12:D97,"&lt;&gt;")),1)</f>
        <v>111.9</v>
      </c>
      <c r="F7" s="95">
        <f>ROUND(SUM(D7:E7),1)</f>
        <v>365.9</v>
      </c>
      <c r="G7" s="30"/>
      <c r="H7" s="31">
        <f>E7/F7</f>
        <v>0.30582126264006565</v>
      </c>
      <c r="I7" s="32"/>
    </row>
    <row r="8" spans="1:13" ht="14.25" thickBot="1" x14ac:dyDescent="0.2">
      <c r="C8" s="33" t="s">
        <v>22</v>
      </c>
      <c r="D8" s="97">
        <f>ROUND(AVERAGE(D12:D97),1)</f>
        <v>453.1</v>
      </c>
      <c r="E8" s="98">
        <f>ROUND(AVERAGE(E12:E97),1)</f>
        <v>218.5</v>
      </c>
      <c r="F8" s="98">
        <f>ROUND(SUM(D8:E8),1)</f>
        <v>671.6</v>
      </c>
      <c r="G8" s="36"/>
      <c r="H8" s="37">
        <f>E8/F8</f>
        <v>0.32534246575342463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2022年度（基準日：５月１日）</v>
      </c>
      <c r="E10" s="378"/>
      <c r="F10" s="378"/>
      <c r="G10" s="378"/>
      <c r="H10" s="378"/>
      <c r="I10" s="379"/>
    </row>
    <row r="11" spans="1:13" ht="27" x14ac:dyDescent="0.15">
      <c r="A11" s="93" t="s">
        <v>23</v>
      </c>
      <c r="B11" s="88" t="s">
        <v>24</v>
      </c>
      <c r="C11" s="93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1653</v>
      </c>
      <c r="E12" s="2">
        <v>727</v>
      </c>
      <c r="F12" s="45">
        <f>SUM(D12:E12)</f>
        <v>2380</v>
      </c>
      <c r="G12" s="46">
        <f>_xlfn.RANK.EQ(F12,$F$12:$F$97,0)</f>
        <v>7</v>
      </c>
      <c r="H12" s="47">
        <f>E12/F12</f>
        <v>0.3054621848739496</v>
      </c>
      <c r="I12" s="2">
        <f>_xlfn.RANK.EQ(H12,$H$12:$H$97,0)</f>
        <v>37</v>
      </c>
    </row>
    <row r="13" spans="1:13" x14ac:dyDescent="0.15">
      <c r="A13" s="77" t="s">
        <v>27</v>
      </c>
      <c r="B13" s="77" t="s">
        <v>341</v>
      </c>
      <c r="C13" s="77" t="s">
        <v>28</v>
      </c>
      <c r="D13" s="48"/>
      <c r="E13" s="48"/>
      <c r="F13" s="49"/>
      <c r="G13" s="50"/>
      <c r="H13" s="51"/>
      <c r="I13" s="48"/>
    </row>
    <row r="14" spans="1:13" x14ac:dyDescent="0.15">
      <c r="A14" s="1" t="s">
        <v>29</v>
      </c>
      <c r="B14" s="8" t="s">
        <v>338</v>
      </c>
      <c r="C14" s="1" t="s">
        <v>30</v>
      </c>
      <c r="D14" s="2">
        <v>58</v>
      </c>
      <c r="E14" s="2">
        <v>14</v>
      </c>
      <c r="F14" s="45">
        <f t="shared" ref="F14:F21" si="0">SUM(D14:E14)</f>
        <v>72</v>
      </c>
      <c r="G14" s="46">
        <f t="shared" ref="G14:G21" si="1">_xlfn.RANK.EQ(F14,$F$12:$F$97,0)</f>
        <v>69</v>
      </c>
      <c r="H14" s="47">
        <f t="shared" ref="H14:H21" si="2">E14/F14</f>
        <v>0.19444444444444445</v>
      </c>
      <c r="I14" s="2">
        <f t="shared" ref="I14:I21" si="3">_xlfn.RANK.EQ(H14,$H$12:$H$97,0)</f>
        <v>72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7</v>
      </c>
      <c r="E15" s="2">
        <v>3</v>
      </c>
      <c r="F15" s="45">
        <f t="shared" si="0"/>
        <v>10</v>
      </c>
      <c r="G15" s="46">
        <f t="shared" si="1"/>
        <v>77</v>
      </c>
      <c r="H15" s="47">
        <f t="shared" si="2"/>
        <v>0.3</v>
      </c>
      <c r="I15" s="2">
        <f t="shared" si="3"/>
        <v>42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32</v>
      </c>
      <c r="E16" s="2">
        <v>31</v>
      </c>
      <c r="F16" s="45">
        <f t="shared" si="0"/>
        <v>63</v>
      </c>
      <c r="G16" s="46">
        <f t="shared" si="1"/>
        <v>70</v>
      </c>
      <c r="H16" s="47">
        <f t="shared" si="2"/>
        <v>0.49206349206349204</v>
      </c>
      <c r="I16" s="2">
        <f t="shared" si="3"/>
        <v>5</v>
      </c>
    </row>
    <row r="17" spans="1:9" x14ac:dyDescent="0.15">
      <c r="A17" s="1" t="s">
        <v>35</v>
      </c>
      <c r="B17" s="8" t="s">
        <v>338</v>
      </c>
      <c r="C17" s="1" t="s">
        <v>36</v>
      </c>
      <c r="D17" s="2">
        <v>28</v>
      </c>
      <c r="E17" s="2">
        <v>8</v>
      </c>
      <c r="F17" s="45">
        <f t="shared" si="0"/>
        <v>36</v>
      </c>
      <c r="G17" s="46">
        <f t="shared" si="1"/>
        <v>72</v>
      </c>
      <c r="H17" s="47">
        <f t="shared" si="2"/>
        <v>0.22222222222222221</v>
      </c>
      <c r="I17" s="2">
        <f t="shared" si="3"/>
        <v>67</v>
      </c>
    </row>
    <row r="18" spans="1:9" x14ac:dyDescent="0.15">
      <c r="A18" s="1" t="s">
        <v>37</v>
      </c>
      <c r="B18" s="8" t="s">
        <v>340</v>
      </c>
      <c r="C18" s="1" t="s">
        <v>38</v>
      </c>
      <c r="D18" s="2">
        <v>56</v>
      </c>
      <c r="E18" s="2">
        <v>19</v>
      </c>
      <c r="F18" s="45">
        <f t="shared" si="0"/>
        <v>75</v>
      </c>
      <c r="G18" s="46">
        <f t="shared" si="1"/>
        <v>68</v>
      </c>
      <c r="H18" s="47">
        <f t="shared" si="2"/>
        <v>0.25333333333333335</v>
      </c>
      <c r="I18" s="2">
        <f t="shared" si="3"/>
        <v>64</v>
      </c>
    </row>
    <row r="19" spans="1:9" x14ac:dyDescent="0.15">
      <c r="A19" s="1" t="s">
        <v>39</v>
      </c>
      <c r="B19" s="8" t="s">
        <v>40</v>
      </c>
      <c r="C19" s="1" t="s">
        <v>41</v>
      </c>
      <c r="D19" s="2">
        <v>269</v>
      </c>
      <c r="E19" s="2">
        <v>145</v>
      </c>
      <c r="F19" s="45">
        <f t="shared" si="0"/>
        <v>414</v>
      </c>
      <c r="G19" s="46">
        <f t="shared" si="1"/>
        <v>28</v>
      </c>
      <c r="H19" s="47">
        <f t="shared" si="2"/>
        <v>0.35024154589371981</v>
      </c>
      <c r="I19" s="2">
        <f t="shared" si="3"/>
        <v>21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100</v>
      </c>
      <c r="E20" s="2">
        <v>53</v>
      </c>
      <c r="F20" s="45">
        <f t="shared" si="0"/>
        <v>153</v>
      </c>
      <c r="G20" s="46">
        <f t="shared" si="1"/>
        <v>61</v>
      </c>
      <c r="H20" s="47">
        <f t="shared" si="2"/>
        <v>0.34640522875816993</v>
      </c>
      <c r="I20" s="2">
        <f t="shared" si="3"/>
        <v>26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1901</v>
      </c>
      <c r="E21" s="2">
        <v>829</v>
      </c>
      <c r="F21" s="45">
        <f t="shared" si="0"/>
        <v>2730</v>
      </c>
      <c r="G21" s="46">
        <f t="shared" si="1"/>
        <v>4</v>
      </c>
      <c r="H21" s="47">
        <f t="shared" si="2"/>
        <v>0.30366300366300364</v>
      </c>
      <c r="I21" s="2">
        <f t="shared" si="3"/>
        <v>39</v>
      </c>
    </row>
    <row r="22" spans="1:9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50"/>
      <c r="H22" s="51"/>
      <c r="I22" s="48"/>
    </row>
    <row r="23" spans="1:9" x14ac:dyDescent="0.15">
      <c r="A23" s="1" t="s">
        <v>48</v>
      </c>
      <c r="B23" s="8" t="s">
        <v>40</v>
      </c>
      <c r="C23" s="1" t="s">
        <v>49</v>
      </c>
      <c r="D23" s="2">
        <v>198</v>
      </c>
      <c r="E23" s="2">
        <v>73</v>
      </c>
      <c r="F23" s="45">
        <f>SUM(D23:E23)</f>
        <v>271</v>
      </c>
      <c r="G23" s="46">
        <f>_xlfn.RANK.EQ(F23,$F$12:$F$97,0)</f>
        <v>37</v>
      </c>
      <c r="H23" s="47">
        <f>E23/F23</f>
        <v>0.26937269372693728</v>
      </c>
      <c r="I23" s="2">
        <f>_xlfn.RANK.EQ(H23,$H$12:$H$97,0)</f>
        <v>60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198</v>
      </c>
      <c r="E24" s="2">
        <v>56</v>
      </c>
      <c r="F24" s="45">
        <f>SUM(D24:E24)</f>
        <v>254</v>
      </c>
      <c r="G24" s="46">
        <f>_xlfn.RANK.EQ(F24,$F$12:$F$97,0)</f>
        <v>42</v>
      </c>
      <c r="H24" s="47">
        <f>E24/F24</f>
        <v>0.22047244094488189</v>
      </c>
      <c r="I24" s="2">
        <f>_xlfn.RANK.EQ(H24,$H$12:$H$97,0)</f>
        <v>68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11</v>
      </c>
      <c r="E25" s="2">
        <v>4</v>
      </c>
      <c r="F25" s="45">
        <f>SUM(D25:E25)</f>
        <v>15</v>
      </c>
      <c r="G25" s="46">
        <f>_xlfn.RANK.EQ(F25,$F$12:$F$97,0)</f>
        <v>76</v>
      </c>
      <c r="H25" s="47">
        <f>E25/F25</f>
        <v>0.26666666666666666</v>
      </c>
      <c r="I25" s="2">
        <f>_xlfn.RANK.EQ(H25,$H$12:$H$97,0)</f>
        <v>62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81</v>
      </c>
      <c r="E26" s="2">
        <v>16</v>
      </c>
      <c r="F26" s="45">
        <f>SUM(D26:E26)</f>
        <v>97</v>
      </c>
      <c r="G26" s="46">
        <f>_xlfn.RANK.EQ(F26,$F$12:$F$97,0)</f>
        <v>66</v>
      </c>
      <c r="H26" s="47">
        <f>E26/F26</f>
        <v>0.16494845360824742</v>
      </c>
      <c r="I26" s="2">
        <f>_xlfn.RANK.EQ(H26,$H$12:$H$97,0)</f>
        <v>76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1641</v>
      </c>
      <c r="E27" s="2">
        <v>944</v>
      </c>
      <c r="F27" s="45">
        <f>SUM(D27:E27)</f>
        <v>2585</v>
      </c>
      <c r="G27" s="46">
        <f>_xlfn.RANK.EQ(F27,$F$12:$F$97,0)</f>
        <v>6</v>
      </c>
      <c r="H27" s="47">
        <f>E27/F27</f>
        <v>0.36518375241779499</v>
      </c>
      <c r="I27" s="2">
        <f>_xlfn.RANK.EQ(H27,$H$12:$H$97,0)</f>
        <v>16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73</v>
      </c>
      <c r="E29" s="2">
        <v>29</v>
      </c>
      <c r="F29" s="45">
        <f t="shared" ref="F29:F48" si="4">SUM(D29:E29)</f>
        <v>102</v>
      </c>
      <c r="G29" s="46">
        <f t="shared" ref="G29:G48" si="5">_xlfn.RANK.EQ(F29,$F$12:$F$97,0)</f>
        <v>65</v>
      </c>
      <c r="H29" s="47">
        <f t="shared" ref="H29:H48" si="6">E29/F29</f>
        <v>0.28431372549019607</v>
      </c>
      <c r="I29" s="2">
        <f t="shared" ref="I29:I48" si="7">_xlfn.RANK.EQ(H29,$H$12:$H$97,0)</f>
        <v>52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247</v>
      </c>
      <c r="E30" s="2">
        <v>105</v>
      </c>
      <c r="F30" s="45">
        <f t="shared" si="4"/>
        <v>352</v>
      </c>
      <c r="G30" s="46">
        <f t="shared" si="5"/>
        <v>33</v>
      </c>
      <c r="H30" s="47">
        <f t="shared" si="6"/>
        <v>0.29829545454545453</v>
      </c>
      <c r="I30" s="2">
        <f t="shared" si="7"/>
        <v>45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189</v>
      </c>
      <c r="E31" s="2">
        <v>81</v>
      </c>
      <c r="F31" s="45">
        <f t="shared" si="4"/>
        <v>270</v>
      </c>
      <c r="G31" s="46">
        <f t="shared" si="5"/>
        <v>38</v>
      </c>
      <c r="H31" s="47">
        <f t="shared" si="6"/>
        <v>0.3</v>
      </c>
      <c r="I31" s="2">
        <f t="shared" si="7"/>
        <v>42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743</v>
      </c>
      <c r="E32" s="2">
        <v>421</v>
      </c>
      <c r="F32" s="45">
        <f t="shared" si="4"/>
        <v>1164</v>
      </c>
      <c r="G32" s="46">
        <f t="shared" si="5"/>
        <v>14</v>
      </c>
      <c r="H32" s="47">
        <f t="shared" si="6"/>
        <v>0.36168384879725085</v>
      </c>
      <c r="I32" s="2">
        <f t="shared" si="7"/>
        <v>18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4307</v>
      </c>
      <c r="E33" s="2">
        <v>1816</v>
      </c>
      <c r="F33" s="45">
        <f t="shared" si="4"/>
        <v>6123</v>
      </c>
      <c r="G33" s="46">
        <f t="shared" si="5"/>
        <v>1</v>
      </c>
      <c r="H33" s="47">
        <f t="shared" si="6"/>
        <v>0.29658664053568512</v>
      </c>
      <c r="I33" s="2">
        <f t="shared" si="7"/>
        <v>46</v>
      </c>
    </row>
    <row r="34" spans="1:9" x14ac:dyDescent="0.15">
      <c r="A34" s="1" t="s">
        <v>70</v>
      </c>
      <c r="B34" s="8" t="s">
        <v>340</v>
      </c>
      <c r="C34" s="1" t="s">
        <v>71</v>
      </c>
      <c r="D34" s="2">
        <v>647</v>
      </c>
      <c r="E34" s="2">
        <v>535</v>
      </c>
      <c r="F34" s="45">
        <f t="shared" si="4"/>
        <v>1182</v>
      </c>
      <c r="G34" s="46">
        <f t="shared" si="5"/>
        <v>13</v>
      </c>
      <c r="H34" s="47">
        <f t="shared" si="6"/>
        <v>0.45262267343485618</v>
      </c>
      <c r="I34" s="2">
        <f t="shared" si="7"/>
        <v>7</v>
      </c>
    </row>
    <row r="35" spans="1:9" x14ac:dyDescent="0.15">
      <c r="A35" s="1" t="s">
        <v>72</v>
      </c>
      <c r="B35" s="8" t="s">
        <v>339</v>
      </c>
      <c r="C35" s="1" t="s">
        <v>73</v>
      </c>
      <c r="D35" s="2">
        <v>93</v>
      </c>
      <c r="E35" s="2">
        <v>120</v>
      </c>
      <c r="F35" s="45">
        <f t="shared" si="4"/>
        <v>213</v>
      </c>
      <c r="G35" s="46">
        <f t="shared" si="5"/>
        <v>49</v>
      </c>
      <c r="H35" s="47">
        <f t="shared" si="6"/>
        <v>0.56338028169014087</v>
      </c>
      <c r="I35" s="2">
        <f t="shared" si="7"/>
        <v>4</v>
      </c>
    </row>
    <row r="36" spans="1:9" x14ac:dyDescent="0.15">
      <c r="A36" s="1" t="s">
        <v>74</v>
      </c>
      <c r="B36" s="8" t="s">
        <v>339</v>
      </c>
      <c r="C36" s="1" t="s">
        <v>75</v>
      </c>
      <c r="D36" s="2">
        <v>106</v>
      </c>
      <c r="E36" s="2">
        <v>156</v>
      </c>
      <c r="F36" s="45">
        <f t="shared" si="4"/>
        <v>262</v>
      </c>
      <c r="G36" s="46">
        <f t="shared" si="5"/>
        <v>41</v>
      </c>
      <c r="H36" s="47">
        <f t="shared" si="6"/>
        <v>0.59541984732824427</v>
      </c>
      <c r="I36" s="2">
        <f t="shared" si="7"/>
        <v>3</v>
      </c>
    </row>
    <row r="37" spans="1:9" x14ac:dyDescent="0.15">
      <c r="A37" s="1" t="s">
        <v>76</v>
      </c>
      <c r="B37" s="8" t="s">
        <v>338</v>
      </c>
      <c r="C37" s="1" t="s">
        <v>77</v>
      </c>
      <c r="D37" s="2">
        <v>1257</v>
      </c>
      <c r="E37" s="2">
        <v>330</v>
      </c>
      <c r="F37" s="45">
        <f t="shared" si="4"/>
        <v>1587</v>
      </c>
      <c r="G37" s="46">
        <f t="shared" si="5"/>
        <v>10</v>
      </c>
      <c r="H37" s="47">
        <f t="shared" si="6"/>
        <v>0.20793950850661624</v>
      </c>
      <c r="I37" s="2">
        <f t="shared" si="7"/>
        <v>70</v>
      </c>
    </row>
    <row r="38" spans="1:9" x14ac:dyDescent="0.15">
      <c r="A38" s="1" t="s">
        <v>78</v>
      </c>
      <c r="B38" s="8" t="s">
        <v>343</v>
      </c>
      <c r="C38" s="1" t="s">
        <v>79</v>
      </c>
      <c r="D38" s="2">
        <v>0</v>
      </c>
      <c r="E38" s="2">
        <v>277</v>
      </c>
      <c r="F38" s="45">
        <f t="shared" si="4"/>
        <v>277</v>
      </c>
      <c r="G38" s="46">
        <f t="shared" si="5"/>
        <v>36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80</v>
      </c>
      <c r="B39" s="8" t="s">
        <v>341</v>
      </c>
      <c r="C39" s="1" t="s">
        <v>81</v>
      </c>
      <c r="D39" s="2">
        <v>97</v>
      </c>
      <c r="E39" s="2">
        <v>72</v>
      </c>
      <c r="F39" s="45">
        <f t="shared" si="4"/>
        <v>169</v>
      </c>
      <c r="G39" s="46">
        <f t="shared" si="5"/>
        <v>57</v>
      </c>
      <c r="H39" s="47">
        <f t="shared" si="6"/>
        <v>0.42603550295857989</v>
      </c>
      <c r="I39" s="2">
        <f t="shared" si="7"/>
        <v>9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393</v>
      </c>
      <c r="E40" s="2">
        <v>213</v>
      </c>
      <c r="F40" s="45">
        <f t="shared" si="4"/>
        <v>606</v>
      </c>
      <c r="G40" s="46">
        <f t="shared" si="5"/>
        <v>19</v>
      </c>
      <c r="H40" s="47">
        <f t="shared" si="6"/>
        <v>0.35148514851485146</v>
      </c>
      <c r="I40" s="2">
        <f t="shared" si="7"/>
        <v>20</v>
      </c>
    </row>
    <row r="41" spans="1:9" x14ac:dyDescent="0.15">
      <c r="A41" s="1" t="s">
        <v>84</v>
      </c>
      <c r="B41" s="8" t="s">
        <v>338</v>
      </c>
      <c r="C41" s="1" t="s">
        <v>85</v>
      </c>
      <c r="D41" s="2">
        <v>207</v>
      </c>
      <c r="E41" s="2">
        <v>43</v>
      </c>
      <c r="F41" s="45">
        <f t="shared" si="4"/>
        <v>250</v>
      </c>
      <c r="G41" s="46">
        <f t="shared" si="5"/>
        <v>43</v>
      </c>
      <c r="H41" s="47">
        <f t="shared" si="6"/>
        <v>0.17199999999999999</v>
      </c>
      <c r="I41" s="2">
        <f t="shared" si="7"/>
        <v>75</v>
      </c>
    </row>
    <row r="42" spans="1:9" x14ac:dyDescent="0.15">
      <c r="A42" s="1" t="s">
        <v>86</v>
      </c>
      <c r="B42" s="8" t="s">
        <v>339</v>
      </c>
      <c r="C42" s="1" t="s">
        <v>87</v>
      </c>
      <c r="D42" s="2">
        <v>343</v>
      </c>
      <c r="E42" s="2">
        <v>230</v>
      </c>
      <c r="F42" s="45">
        <f t="shared" si="4"/>
        <v>573</v>
      </c>
      <c r="G42" s="46">
        <f t="shared" si="5"/>
        <v>20</v>
      </c>
      <c r="H42" s="47">
        <f t="shared" si="6"/>
        <v>0.40139616055846422</v>
      </c>
      <c r="I42" s="2">
        <f t="shared" si="7"/>
        <v>10</v>
      </c>
    </row>
    <row r="43" spans="1:9" x14ac:dyDescent="0.15">
      <c r="A43" s="1" t="s">
        <v>88</v>
      </c>
      <c r="B43" s="8" t="s">
        <v>342</v>
      </c>
      <c r="C43" s="1" t="s">
        <v>89</v>
      </c>
      <c r="D43" s="2">
        <v>63</v>
      </c>
      <c r="E43" s="2">
        <v>40</v>
      </c>
      <c r="F43" s="45">
        <f t="shared" si="4"/>
        <v>103</v>
      </c>
      <c r="G43" s="46">
        <f t="shared" si="5"/>
        <v>64</v>
      </c>
      <c r="H43" s="47">
        <f t="shared" si="6"/>
        <v>0.38834951456310679</v>
      </c>
      <c r="I43" s="2">
        <f t="shared" si="7"/>
        <v>12</v>
      </c>
    </row>
    <row r="44" spans="1:9" x14ac:dyDescent="0.15">
      <c r="A44" s="1" t="s">
        <v>90</v>
      </c>
      <c r="B44" s="89" t="s">
        <v>338</v>
      </c>
      <c r="C44" s="1" t="s">
        <v>91</v>
      </c>
      <c r="D44" s="2">
        <v>99</v>
      </c>
      <c r="E44" s="2">
        <v>63</v>
      </c>
      <c r="F44" s="45">
        <f t="shared" si="4"/>
        <v>162</v>
      </c>
      <c r="G44" s="46">
        <f t="shared" si="5"/>
        <v>58</v>
      </c>
      <c r="H44" s="47">
        <f t="shared" si="6"/>
        <v>0.3888888888888889</v>
      </c>
      <c r="I44" s="2">
        <f t="shared" si="7"/>
        <v>11</v>
      </c>
    </row>
    <row r="45" spans="1:9" x14ac:dyDescent="0.15">
      <c r="A45" s="1" t="s">
        <v>92</v>
      </c>
      <c r="B45" s="8" t="s">
        <v>343</v>
      </c>
      <c r="C45" s="1" t="s">
        <v>93</v>
      </c>
      <c r="D45" s="2">
        <v>337</v>
      </c>
      <c r="E45" s="2">
        <v>115</v>
      </c>
      <c r="F45" s="45">
        <f t="shared" si="4"/>
        <v>452</v>
      </c>
      <c r="G45" s="46">
        <f t="shared" si="5"/>
        <v>25</v>
      </c>
      <c r="H45" s="47">
        <f t="shared" si="6"/>
        <v>0.25442477876106195</v>
      </c>
      <c r="I45" s="2">
        <f t="shared" si="7"/>
        <v>63</v>
      </c>
    </row>
    <row r="46" spans="1:9" x14ac:dyDescent="0.15">
      <c r="A46" s="1" t="s">
        <v>94</v>
      </c>
      <c r="B46" s="8" t="s">
        <v>342</v>
      </c>
      <c r="C46" s="1" t="s">
        <v>95</v>
      </c>
      <c r="D46" s="2">
        <v>380</v>
      </c>
      <c r="E46" s="2">
        <v>143</v>
      </c>
      <c r="F46" s="45">
        <f t="shared" si="4"/>
        <v>523</v>
      </c>
      <c r="G46" s="46">
        <f t="shared" si="5"/>
        <v>22</v>
      </c>
      <c r="H46" s="47">
        <f t="shared" si="6"/>
        <v>0.27342256214149141</v>
      </c>
      <c r="I46" s="2">
        <f t="shared" si="7"/>
        <v>58</v>
      </c>
    </row>
    <row r="47" spans="1:9" x14ac:dyDescent="0.15">
      <c r="A47" s="1" t="s">
        <v>96</v>
      </c>
      <c r="B47" s="8" t="s">
        <v>337</v>
      </c>
      <c r="C47" s="1" t="s">
        <v>97</v>
      </c>
      <c r="D47" s="2">
        <v>482</v>
      </c>
      <c r="E47" s="2">
        <v>298</v>
      </c>
      <c r="F47" s="45">
        <f t="shared" si="4"/>
        <v>780</v>
      </c>
      <c r="G47" s="46">
        <f t="shared" si="5"/>
        <v>16</v>
      </c>
      <c r="H47" s="47">
        <f t="shared" si="6"/>
        <v>0.38205128205128203</v>
      </c>
      <c r="I47" s="2">
        <f t="shared" si="7"/>
        <v>13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146</v>
      </c>
      <c r="E48" s="2">
        <v>42</v>
      </c>
      <c r="F48" s="45">
        <f t="shared" si="4"/>
        <v>188</v>
      </c>
      <c r="G48" s="46">
        <f t="shared" si="5"/>
        <v>54</v>
      </c>
      <c r="H48" s="47">
        <f t="shared" si="6"/>
        <v>0.22340425531914893</v>
      </c>
      <c r="I48" s="2">
        <f t="shared" si="7"/>
        <v>66</v>
      </c>
    </row>
    <row r="49" spans="1:9" x14ac:dyDescent="0.15">
      <c r="A49" s="77" t="s">
        <v>100</v>
      </c>
      <c r="B49" s="77" t="s">
        <v>341</v>
      </c>
      <c r="C49" s="77" t="s">
        <v>101</v>
      </c>
      <c r="D49" s="48"/>
      <c r="E49" s="48"/>
      <c r="F49" s="49"/>
      <c r="G49" s="50"/>
      <c r="H49" s="51"/>
      <c r="I49" s="48"/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188</v>
      </c>
      <c r="E50" s="2">
        <v>81</v>
      </c>
      <c r="F50" s="45">
        <f t="shared" ref="F50:F66" si="8">SUM(D50:E50)</f>
        <v>269</v>
      </c>
      <c r="G50" s="46">
        <f t="shared" ref="G50:G66" si="9">_xlfn.RANK.EQ(F50,$F$12:$F$97,0)</f>
        <v>39</v>
      </c>
      <c r="H50" s="47">
        <f t="shared" ref="H50:H66" si="10">E50/F50</f>
        <v>0.30111524163568776</v>
      </c>
      <c r="I50" s="2">
        <f t="shared" ref="I50:I66" si="11">_xlfn.RANK.EQ(H50,$H$12:$H$97,0)</f>
        <v>41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676</v>
      </c>
      <c r="E51" s="2">
        <v>280</v>
      </c>
      <c r="F51" s="45">
        <f t="shared" si="8"/>
        <v>956</v>
      </c>
      <c r="G51" s="46">
        <f t="shared" si="9"/>
        <v>15</v>
      </c>
      <c r="H51" s="47">
        <f t="shared" si="10"/>
        <v>0.29288702928870292</v>
      </c>
      <c r="I51" s="2">
        <f t="shared" si="11"/>
        <v>49</v>
      </c>
    </row>
    <row r="52" spans="1:9" x14ac:dyDescent="0.15">
      <c r="A52" s="1" t="s">
        <v>106</v>
      </c>
      <c r="B52" s="8" t="s">
        <v>342</v>
      </c>
      <c r="C52" s="1" t="s">
        <v>107</v>
      </c>
      <c r="D52" s="2">
        <v>320</v>
      </c>
      <c r="E52" s="2">
        <v>117</v>
      </c>
      <c r="F52" s="45">
        <f t="shared" si="8"/>
        <v>437</v>
      </c>
      <c r="G52" s="46">
        <f t="shared" si="9"/>
        <v>26</v>
      </c>
      <c r="H52" s="47">
        <f t="shared" si="10"/>
        <v>0.26773455377574373</v>
      </c>
      <c r="I52" s="2">
        <f t="shared" si="11"/>
        <v>61</v>
      </c>
    </row>
    <row r="53" spans="1:9" x14ac:dyDescent="0.15">
      <c r="A53" s="1" t="s">
        <v>108</v>
      </c>
      <c r="B53" s="8" t="s">
        <v>40</v>
      </c>
      <c r="C53" s="1" t="s">
        <v>109</v>
      </c>
      <c r="D53" s="2">
        <v>167</v>
      </c>
      <c r="E53" s="2">
        <v>62</v>
      </c>
      <c r="F53" s="45">
        <f t="shared" si="8"/>
        <v>229</v>
      </c>
      <c r="G53" s="46">
        <f t="shared" si="9"/>
        <v>46</v>
      </c>
      <c r="H53" s="47">
        <f t="shared" si="10"/>
        <v>0.27074235807860264</v>
      </c>
      <c r="I53" s="2">
        <f t="shared" si="11"/>
        <v>59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184</v>
      </c>
      <c r="E54" s="2">
        <v>80</v>
      </c>
      <c r="F54" s="45">
        <f t="shared" si="8"/>
        <v>264</v>
      </c>
      <c r="G54" s="46">
        <f t="shared" si="9"/>
        <v>40</v>
      </c>
      <c r="H54" s="47">
        <f t="shared" si="10"/>
        <v>0.30303030303030304</v>
      </c>
      <c r="I54" s="2">
        <f t="shared" si="11"/>
        <v>40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330</v>
      </c>
      <c r="E55" s="2">
        <v>97</v>
      </c>
      <c r="F55" s="45">
        <f t="shared" si="8"/>
        <v>427</v>
      </c>
      <c r="G55" s="46">
        <f t="shared" si="9"/>
        <v>27</v>
      </c>
      <c r="H55" s="47">
        <f t="shared" si="10"/>
        <v>0.22716627634660422</v>
      </c>
      <c r="I55" s="2">
        <f t="shared" si="11"/>
        <v>65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346</v>
      </c>
      <c r="E56" s="2">
        <v>131</v>
      </c>
      <c r="F56" s="45">
        <f t="shared" si="8"/>
        <v>477</v>
      </c>
      <c r="G56" s="46">
        <f t="shared" si="9"/>
        <v>24</v>
      </c>
      <c r="H56" s="47">
        <f t="shared" si="10"/>
        <v>0.27463312368972748</v>
      </c>
      <c r="I56" s="2">
        <f t="shared" si="11"/>
        <v>56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159</v>
      </c>
      <c r="E57" s="2">
        <v>63</v>
      </c>
      <c r="F57" s="45">
        <f t="shared" si="8"/>
        <v>222</v>
      </c>
      <c r="G57" s="46">
        <f t="shared" si="9"/>
        <v>47</v>
      </c>
      <c r="H57" s="47">
        <f t="shared" si="10"/>
        <v>0.28378378378378377</v>
      </c>
      <c r="I57" s="2">
        <f t="shared" si="11"/>
        <v>53</v>
      </c>
    </row>
    <row r="58" spans="1:9" x14ac:dyDescent="0.15">
      <c r="A58" s="1" t="s">
        <v>118</v>
      </c>
      <c r="B58" s="8" t="s">
        <v>340</v>
      </c>
      <c r="C58" s="1" t="s">
        <v>119</v>
      </c>
      <c r="D58" s="2">
        <v>152</v>
      </c>
      <c r="E58" s="2">
        <v>42</v>
      </c>
      <c r="F58" s="45">
        <f t="shared" si="8"/>
        <v>194</v>
      </c>
      <c r="G58" s="46">
        <f t="shared" si="9"/>
        <v>52</v>
      </c>
      <c r="H58" s="47">
        <f t="shared" si="10"/>
        <v>0.21649484536082475</v>
      </c>
      <c r="I58" s="2">
        <f t="shared" si="11"/>
        <v>69</v>
      </c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1573</v>
      </c>
      <c r="E59" s="2">
        <v>761</v>
      </c>
      <c r="F59" s="45">
        <f t="shared" si="8"/>
        <v>2334</v>
      </c>
      <c r="G59" s="46">
        <f t="shared" si="9"/>
        <v>8</v>
      </c>
      <c r="H59" s="47">
        <f t="shared" si="10"/>
        <v>0.32604970008568979</v>
      </c>
      <c r="I59" s="2">
        <f t="shared" si="11"/>
        <v>33</v>
      </c>
    </row>
    <row r="60" spans="1:9" x14ac:dyDescent="0.15">
      <c r="A60" s="1" t="s">
        <v>122</v>
      </c>
      <c r="B60" s="8" t="s">
        <v>338</v>
      </c>
      <c r="C60" s="1" t="s">
        <v>123</v>
      </c>
      <c r="D60" s="2">
        <v>157</v>
      </c>
      <c r="E60" s="2">
        <v>40</v>
      </c>
      <c r="F60" s="45">
        <f t="shared" si="8"/>
        <v>197</v>
      </c>
      <c r="G60" s="46">
        <f t="shared" si="9"/>
        <v>51</v>
      </c>
      <c r="H60" s="47">
        <f t="shared" si="10"/>
        <v>0.20304568527918782</v>
      </c>
      <c r="I60" s="2">
        <f t="shared" si="11"/>
        <v>71</v>
      </c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12</v>
      </c>
      <c r="E61" s="2">
        <v>9</v>
      </c>
      <c r="F61" s="45">
        <f t="shared" si="8"/>
        <v>21</v>
      </c>
      <c r="G61" s="46">
        <f t="shared" si="9"/>
        <v>75</v>
      </c>
      <c r="H61" s="47">
        <f t="shared" si="10"/>
        <v>0.42857142857142855</v>
      </c>
      <c r="I61" s="2">
        <f t="shared" si="11"/>
        <v>8</v>
      </c>
    </row>
    <row r="62" spans="1:9" x14ac:dyDescent="0.15">
      <c r="A62" s="1" t="s">
        <v>126</v>
      </c>
      <c r="B62" s="8" t="s">
        <v>338</v>
      </c>
      <c r="C62" s="1" t="s">
        <v>127</v>
      </c>
      <c r="D62" s="2">
        <v>73</v>
      </c>
      <c r="E62" s="2">
        <v>10</v>
      </c>
      <c r="F62" s="45">
        <f t="shared" si="8"/>
        <v>83</v>
      </c>
      <c r="G62" s="46">
        <f t="shared" si="9"/>
        <v>67</v>
      </c>
      <c r="H62" s="47">
        <f t="shared" si="10"/>
        <v>0.12048192771084337</v>
      </c>
      <c r="I62" s="2">
        <f t="shared" si="11"/>
        <v>77</v>
      </c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246</v>
      </c>
      <c r="E63" s="2">
        <v>108</v>
      </c>
      <c r="F63" s="45">
        <f t="shared" si="8"/>
        <v>354</v>
      </c>
      <c r="G63" s="46">
        <f t="shared" si="9"/>
        <v>31</v>
      </c>
      <c r="H63" s="47">
        <f t="shared" si="10"/>
        <v>0.30508474576271188</v>
      </c>
      <c r="I63" s="2">
        <f t="shared" si="11"/>
        <v>38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17</v>
      </c>
      <c r="E64" s="2">
        <v>7</v>
      </c>
      <c r="F64" s="45">
        <f t="shared" si="8"/>
        <v>24</v>
      </c>
      <c r="G64" s="46">
        <f t="shared" si="9"/>
        <v>74</v>
      </c>
      <c r="H64" s="47">
        <f t="shared" si="10"/>
        <v>0.29166666666666669</v>
      </c>
      <c r="I64" s="2">
        <f t="shared" si="11"/>
        <v>50</v>
      </c>
    </row>
    <row r="65" spans="1:9" x14ac:dyDescent="0.15">
      <c r="A65" s="1" t="s">
        <v>132</v>
      </c>
      <c r="B65" s="8" t="s">
        <v>340</v>
      </c>
      <c r="C65" s="1" t="s">
        <v>133</v>
      </c>
      <c r="D65" s="2">
        <v>111</v>
      </c>
      <c r="E65" s="2">
        <v>59</v>
      </c>
      <c r="F65" s="45">
        <f t="shared" si="8"/>
        <v>170</v>
      </c>
      <c r="G65" s="46">
        <f t="shared" si="9"/>
        <v>56</v>
      </c>
      <c r="H65" s="47">
        <f t="shared" si="10"/>
        <v>0.34705882352941175</v>
      </c>
      <c r="I65" s="2">
        <f t="shared" si="11"/>
        <v>25</v>
      </c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2622</v>
      </c>
      <c r="E66" s="2">
        <v>1227</v>
      </c>
      <c r="F66" s="45">
        <f t="shared" si="8"/>
        <v>3849</v>
      </c>
      <c r="G66" s="46">
        <f t="shared" si="9"/>
        <v>2</v>
      </c>
      <c r="H66" s="47">
        <f t="shared" si="10"/>
        <v>0.31878409976617306</v>
      </c>
      <c r="I66" s="2">
        <f t="shared" si="11"/>
        <v>35</v>
      </c>
    </row>
    <row r="67" spans="1:9" x14ac:dyDescent="0.15">
      <c r="A67" s="77" t="s">
        <v>136</v>
      </c>
      <c r="B67" s="77" t="s">
        <v>341</v>
      </c>
      <c r="C67" s="77" t="s">
        <v>137</v>
      </c>
      <c r="D67" s="48"/>
      <c r="E67" s="48"/>
      <c r="F67" s="49"/>
      <c r="G67" s="50"/>
      <c r="H67" s="51"/>
      <c r="I67" s="48"/>
    </row>
    <row r="68" spans="1:9" x14ac:dyDescent="0.15">
      <c r="A68" s="1" t="s">
        <v>138</v>
      </c>
      <c r="B68" s="8" t="s">
        <v>338</v>
      </c>
      <c r="C68" s="1" t="s">
        <v>139</v>
      </c>
      <c r="D68" s="2">
        <v>138</v>
      </c>
      <c r="E68" s="2">
        <v>77</v>
      </c>
      <c r="F68" s="45">
        <f>SUM(D68:E68)</f>
        <v>215</v>
      </c>
      <c r="G68" s="46">
        <f>_xlfn.RANK.EQ(F68,$F$12:$F$97,0)</f>
        <v>48</v>
      </c>
      <c r="H68" s="47">
        <f>E68/F68</f>
        <v>0.35813953488372091</v>
      </c>
      <c r="I68" s="2">
        <f>_xlfn.RANK.EQ(H68,$H$12:$H$97,0)</f>
        <v>19</v>
      </c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2218</v>
      </c>
      <c r="E69" s="2">
        <v>1187</v>
      </c>
      <c r="F69" s="45">
        <f>SUM(D69:E69)</f>
        <v>3405</v>
      </c>
      <c r="G69" s="46">
        <f>_xlfn.RANK.EQ(F69,$F$12:$F$97,0)</f>
        <v>3</v>
      </c>
      <c r="H69" s="47">
        <f>E69/F69</f>
        <v>0.34860499265785611</v>
      </c>
      <c r="I69" s="2">
        <f>_xlfn.RANK.EQ(H69,$H$12:$H$97,0)</f>
        <v>23</v>
      </c>
    </row>
    <row r="70" spans="1:9" x14ac:dyDescent="0.15">
      <c r="A70" s="77" t="s">
        <v>142</v>
      </c>
      <c r="B70" s="77" t="s">
        <v>341</v>
      </c>
      <c r="C70" s="77" t="s">
        <v>143</v>
      </c>
      <c r="D70" s="48"/>
      <c r="E70" s="48"/>
      <c r="F70" s="49"/>
      <c r="G70" s="50"/>
      <c r="H70" s="51"/>
      <c r="I70" s="48"/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1038</v>
      </c>
      <c r="E71" s="2">
        <v>542</v>
      </c>
      <c r="F71" s="45">
        <f>SUM(D71:E71)</f>
        <v>1580</v>
      </c>
      <c r="G71" s="46">
        <f>_xlfn.RANK.EQ(F71,$F$12:$F$97,0)</f>
        <v>11</v>
      </c>
      <c r="H71" s="47">
        <f>E71/F71</f>
        <v>0.3430379746835443</v>
      </c>
      <c r="I71" s="2">
        <f>_xlfn.RANK.EQ(H71,$H$12:$H$97,0)</f>
        <v>27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94</v>
      </c>
      <c r="E72" s="2">
        <v>82</v>
      </c>
      <c r="F72" s="45">
        <f>SUM(D72:E72)</f>
        <v>176</v>
      </c>
      <c r="G72" s="46">
        <f>_xlfn.RANK.EQ(F72,$F$12:$F$97,0)</f>
        <v>55</v>
      </c>
      <c r="H72" s="47">
        <f>E72/F72</f>
        <v>0.46590909090909088</v>
      </c>
      <c r="I72" s="2">
        <f>_xlfn.RANK.EQ(H72,$H$12:$H$97,0)</f>
        <v>6</v>
      </c>
    </row>
    <row r="73" spans="1:9" x14ac:dyDescent="0.15">
      <c r="A73" s="77" t="s">
        <v>148</v>
      </c>
      <c r="B73" s="77" t="s">
        <v>341</v>
      </c>
      <c r="C73" s="77" t="s">
        <v>149</v>
      </c>
      <c r="D73" s="48"/>
      <c r="E73" s="48"/>
      <c r="F73" s="49"/>
      <c r="G73" s="50"/>
      <c r="H73" s="51"/>
      <c r="I73" s="48"/>
    </row>
    <row r="74" spans="1:9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121</v>
      </c>
      <c r="F74" s="45">
        <f t="shared" ref="F74:F82" si="12">SUM(D74:E74)</f>
        <v>121</v>
      </c>
      <c r="G74" s="46">
        <f t="shared" ref="G74:G82" si="13">_xlfn.RANK.EQ(F74,$F$12:$F$97,0)</f>
        <v>63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152</v>
      </c>
      <c r="B75" s="8" t="s">
        <v>342</v>
      </c>
      <c r="C75" s="1" t="s">
        <v>153</v>
      </c>
      <c r="D75" s="2">
        <v>263</v>
      </c>
      <c r="E75" s="2">
        <v>110</v>
      </c>
      <c r="F75" s="45">
        <f t="shared" si="12"/>
        <v>373</v>
      </c>
      <c r="G75" s="46">
        <f t="shared" si="13"/>
        <v>30</v>
      </c>
      <c r="H75" s="47">
        <f t="shared" si="14"/>
        <v>0.29490616621983912</v>
      </c>
      <c r="I75" s="2">
        <f t="shared" si="15"/>
        <v>48</v>
      </c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39</v>
      </c>
      <c r="E76" s="2">
        <v>19</v>
      </c>
      <c r="F76" s="45">
        <f t="shared" si="12"/>
        <v>58</v>
      </c>
      <c r="G76" s="46">
        <f t="shared" si="13"/>
        <v>71</v>
      </c>
      <c r="H76" s="47">
        <f t="shared" si="14"/>
        <v>0.32758620689655171</v>
      </c>
      <c r="I76" s="2">
        <f t="shared" si="15"/>
        <v>32</v>
      </c>
    </row>
    <row r="77" spans="1:9" x14ac:dyDescent="0.15">
      <c r="A77" s="1" t="s">
        <v>156</v>
      </c>
      <c r="B77" s="8" t="s">
        <v>40</v>
      </c>
      <c r="C77" s="1" t="s">
        <v>157</v>
      </c>
      <c r="D77" s="2">
        <v>255</v>
      </c>
      <c r="E77" s="2">
        <v>99</v>
      </c>
      <c r="F77" s="45">
        <f t="shared" si="12"/>
        <v>354</v>
      </c>
      <c r="G77" s="46">
        <f t="shared" si="13"/>
        <v>31</v>
      </c>
      <c r="H77" s="47">
        <f t="shared" si="14"/>
        <v>0.27966101694915252</v>
      </c>
      <c r="I77" s="2">
        <f t="shared" si="15"/>
        <v>55</v>
      </c>
    </row>
    <row r="78" spans="1:9" x14ac:dyDescent="0.15">
      <c r="A78" s="1" t="s">
        <v>158</v>
      </c>
      <c r="B78" s="8" t="s">
        <v>40</v>
      </c>
      <c r="C78" s="1" t="s">
        <v>159</v>
      </c>
      <c r="D78" s="2">
        <v>119</v>
      </c>
      <c r="E78" s="2">
        <v>73</v>
      </c>
      <c r="F78" s="45">
        <f t="shared" si="12"/>
        <v>192</v>
      </c>
      <c r="G78" s="46">
        <f t="shared" si="13"/>
        <v>53</v>
      </c>
      <c r="H78" s="47">
        <f t="shared" si="14"/>
        <v>0.38020833333333331</v>
      </c>
      <c r="I78" s="2">
        <f t="shared" si="15"/>
        <v>14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809</v>
      </c>
      <c r="E79" s="2">
        <v>397</v>
      </c>
      <c r="F79" s="45">
        <f t="shared" si="12"/>
        <v>1206</v>
      </c>
      <c r="G79" s="46">
        <f t="shared" si="13"/>
        <v>12</v>
      </c>
      <c r="H79" s="47">
        <f t="shared" si="14"/>
        <v>0.32918739635157546</v>
      </c>
      <c r="I79" s="2">
        <f t="shared" si="15"/>
        <v>31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1157</v>
      </c>
      <c r="E80" s="2">
        <v>658</v>
      </c>
      <c r="F80" s="45">
        <f t="shared" si="12"/>
        <v>1815</v>
      </c>
      <c r="G80" s="46">
        <f t="shared" si="13"/>
        <v>9</v>
      </c>
      <c r="H80" s="47">
        <f t="shared" si="14"/>
        <v>0.36253443526170798</v>
      </c>
      <c r="I80" s="2">
        <f t="shared" si="15"/>
        <v>17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272</v>
      </c>
      <c r="E81" s="2">
        <v>116</v>
      </c>
      <c r="F81" s="45">
        <f t="shared" si="12"/>
        <v>388</v>
      </c>
      <c r="G81" s="46">
        <f t="shared" si="13"/>
        <v>29</v>
      </c>
      <c r="H81" s="47">
        <f t="shared" si="14"/>
        <v>0.29896907216494845</v>
      </c>
      <c r="I81" s="2">
        <f t="shared" si="15"/>
        <v>44</v>
      </c>
    </row>
    <row r="82" spans="1:9" x14ac:dyDescent="0.15">
      <c r="A82" s="1" t="s">
        <v>166</v>
      </c>
      <c r="B82" s="8" t="s">
        <v>40</v>
      </c>
      <c r="C82" s="1" t="s">
        <v>167</v>
      </c>
      <c r="D82" s="2">
        <v>326</v>
      </c>
      <c r="E82" s="2">
        <v>174</v>
      </c>
      <c r="F82" s="45">
        <f t="shared" si="12"/>
        <v>500</v>
      </c>
      <c r="G82" s="46">
        <f t="shared" si="13"/>
        <v>23</v>
      </c>
      <c r="H82" s="47">
        <f t="shared" si="14"/>
        <v>0.34799999999999998</v>
      </c>
      <c r="I82" s="2">
        <f t="shared" si="15"/>
        <v>24</v>
      </c>
    </row>
    <row r="83" spans="1:9" x14ac:dyDescent="0.15">
      <c r="A83" s="77" t="s">
        <v>168</v>
      </c>
      <c r="B83" s="77" t="s">
        <v>341</v>
      </c>
      <c r="C83" s="77" t="s">
        <v>169</v>
      </c>
      <c r="D83" s="48"/>
      <c r="E83" s="48"/>
      <c r="F83" s="49"/>
      <c r="G83" s="50"/>
      <c r="H83" s="51"/>
      <c r="I83" s="48"/>
    </row>
    <row r="84" spans="1:9" x14ac:dyDescent="0.15">
      <c r="A84" s="1" t="s">
        <v>170</v>
      </c>
      <c r="B84" s="8" t="s">
        <v>40</v>
      </c>
      <c r="C84" s="1" t="s">
        <v>171</v>
      </c>
      <c r="D84" s="2">
        <v>147</v>
      </c>
      <c r="E84" s="2">
        <v>60</v>
      </c>
      <c r="F84" s="45">
        <f>SUM(D84:E84)</f>
        <v>207</v>
      </c>
      <c r="G84" s="46">
        <f>_xlfn.RANK.EQ(F84,$F$12:$F$97,0)</f>
        <v>50</v>
      </c>
      <c r="H84" s="47">
        <f>E84/F84</f>
        <v>0.28985507246376813</v>
      </c>
      <c r="I84" s="2">
        <f>_xlfn.RANK.EQ(H84,$H$12:$H$97,0)</f>
        <v>51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199</v>
      </c>
      <c r="E85" s="2">
        <v>107</v>
      </c>
      <c r="F85" s="45">
        <f>SUM(D85:E85)</f>
        <v>306</v>
      </c>
      <c r="G85" s="46">
        <f>_xlfn.RANK.EQ(F85,$F$12:$F$97,0)</f>
        <v>35</v>
      </c>
      <c r="H85" s="47">
        <f>E85/F85</f>
        <v>0.34967320261437906</v>
      </c>
      <c r="I85" s="2">
        <f>_xlfn.RANK.EQ(H85,$H$12:$H$97,0)</f>
        <v>22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110</v>
      </c>
      <c r="E86" s="52">
        <v>52</v>
      </c>
      <c r="F86" s="53">
        <f>SUM(D86:E86)</f>
        <v>162</v>
      </c>
      <c r="G86" s="54">
        <f>_xlfn.RANK.EQ(F86,$F$12:$F$97,0)</f>
        <v>58</v>
      </c>
      <c r="H86" s="55">
        <f>E86/F86</f>
        <v>0.32098765432098764</v>
      </c>
      <c r="I86" s="52">
        <f>_xlfn.RANK.EQ(H86,$H$12:$H$97,0)</f>
        <v>34</v>
      </c>
    </row>
    <row r="87" spans="1:9" x14ac:dyDescent="0.15">
      <c r="A87" s="1" t="s">
        <v>176</v>
      </c>
      <c r="B87" s="8" t="s">
        <v>338</v>
      </c>
      <c r="C87" s="1" t="s">
        <v>177</v>
      </c>
      <c r="D87" s="2">
        <v>195</v>
      </c>
      <c r="E87" s="2">
        <v>47</v>
      </c>
      <c r="F87" s="45">
        <f>SUM(D87:E87)</f>
        <v>242</v>
      </c>
      <c r="G87" s="46">
        <f>_xlfn.RANK.EQ(F87,$F$12:$F$97,0)</f>
        <v>44</v>
      </c>
      <c r="H87" s="47">
        <f>E87/F87</f>
        <v>0.19421487603305784</v>
      </c>
      <c r="I87" s="2">
        <f>_xlfn.RANK.EQ(H87,$H$12:$H$97,0)</f>
        <v>74</v>
      </c>
    </row>
    <row r="88" spans="1:9" x14ac:dyDescent="0.15">
      <c r="A88" s="77" t="s">
        <v>178</v>
      </c>
      <c r="B88" s="77" t="s">
        <v>341</v>
      </c>
      <c r="C88" s="77" t="s">
        <v>179</v>
      </c>
      <c r="D88" s="48"/>
      <c r="E88" s="48"/>
      <c r="F88" s="49"/>
      <c r="G88" s="50"/>
      <c r="H88" s="51"/>
      <c r="I88" s="48"/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1830</v>
      </c>
      <c r="E89" s="2">
        <v>770</v>
      </c>
      <c r="F89" s="45">
        <f t="shared" ref="F89:F97" si="16">SUM(D89:E89)</f>
        <v>2600</v>
      </c>
      <c r="G89" s="46">
        <f t="shared" ref="G89:G97" si="17">_xlfn.RANK.EQ(F89,$F$12:$F$97,0)</f>
        <v>5</v>
      </c>
      <c r="H89" s="47">
        <f t="shared" ref="H89:H97" si="18">E89/F89</f>
        <v>0.29615384615384616</v>
      </c>
      <c r="I89" s="2">
        <f t="shared" ref="I89:I97" si="19">_xlfn.RANK.EQ(H89,$H$12:$H$97,0)</f>
        <v>47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102</v>
      </c>
      <c r="E90" s="2">
        <v>47</v>
      </c>
      <c r="F90" s="45">
        <f t="shared" si="16"/>
        <v>149</v>
      </c>
      <c r="G90" s="46">
        <f t="shared" si="17"/>
        <v>62</v>
      </c>
      <c r="H90" s="47">
        <f t="shared" si="18"/>
        <v>0.31543624161073824</v>
      </c>
      <c r="I90" s="2">
        <f t="shared" si="19"/>
        <v>36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479</v>
      </c>
      <c r="E91" s="2">
        <v>243</v>
      </c>
      <c r="F91" s="45">
        <f t="shared" si="16"/>
        <v>722</v>
      </c>
      <c r="G91" s="46">
        <f t="shared" si="17"/>
        <v>17</v>
      </c>
      <c r="H91" s="47">
        <f t="shared" si="18"/>
        <v>0.33656509695290859</v>
      </c>
      <c r="I91" s="2">
        <f t="shared" si="19"/>
        <v>28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436</v>
      </c>
      <c r="E92" s="2">
        <v>217</v>
      </c>
      <c r="F92" s="45">
        <f t="shared" si="16"/>
        <v>653</v>
      </c>
      <c r="G92" s="46">
        <f t="shared" si="17"/>
        <v>18</v>
      </c>
      <c r="H92" s="47">
        <f t="shared" si="18"/>
        <v>0.33231240428790199</v>
      </c>
      <c r="I92" s="2">
        <f t="shared" si="19"/>
        <v>30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114</v>
      </c>
      <c r="E93" s="2">
        <v>43</v>
      </c>
      <c r="F93" s="45">
        <f t="shared" si="16"/>
        <v>157</v>
      </c>
      <c r="G93" s="46">
        <f t="shared" si="17"/>
        <v>60</v>
      </c>
      <c r="H93" s="47">
        <f t="shared" si="18"/>
        <v>0.27388535031847133</v>
      </c>
      <c r="I93" s="2">
        <f t="shared" si="19"/>
        <v>57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158</v>
      </c>
      <c r="E94" s="2">
        <v>79</v>
      </c>
      <c r="F94" s="45">
        <f t="shared" si="16"/>
        <v>237</v>
      </c>
      <c r="G94" s="46">
        <f t="shared" si="17"/>
        <v>45</v>
      </c>
      <c r="H94" s="47">
        <f t="shared" si="18"/>
        <v>0.33333333333333331</v>
      </c>
      <c r="I94" s="2">
        <f t="shared" si="19"/>
        <v>29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382</v>
      </c>
      <c r="E95" s="2">
        <v>151</v>
      </c>
      <c r="F95" s="45">
        <f t="shared" si="16"/>
        <v>533</v>
      </c>
      <c r="G95" s="46">
        <f t="shared" si="17"/>
        <v>21</v>
      </c>
      <c r="H95" s="47">
        <f t="shared" si="18"/>
        <v>0.28330206378986866</v>
      </c>
      <c r="I95" s="2">
        <f t="shared" si="19"/>
        <v>54</v>
      </c>
    </row>
    <row r="96" spans="1:9" x14ac:dyDescent="0.15">
      <c r="A96" s="1" t="s">
        <v>194</v>
      </c>
      <c r="B96" s="8" t="s">
        <v>338</v>
      </c>
      <c r="C96" s="1" t="s">
        <v>195</v>
      </c>
      <c r="D96" s="2">
        <v>29</v>
      </c>
      <c r="E96" s="2">
        <v>7</v>
      </c>
      <c r="F96" s="45">
        <f t="shared" si="16"/>
        <v>36</v>
      </c>
      <c r="G96" s="46">
        <f t="shared" si="17"/>
        <v>72</v>
      </c>
      <c r="H96" s="47">
        <f t="shared" si="18"/>
        <v>0.19444444444444445</v>
      </c>
      <c r="I96" s="2">
        <f t="shared" si="19"/>
        <v>72</v>
      </c>
    </row>
    <row r="97" spans="1:9" x14ac:dyDescent="0.15">
      <c r="A97" s="1" t="s">
        <v>196</v>
      </c>
      <c r="B97" s="8" t="s">
        <v>40</v>
      </c>
      <c r="C97" s="1" t="s">
        <v>197</v>
      </c>
      <c r="D97" s="2">
        <v>202</v>
      </c>
      <c r="E97" s="2">
        <v>118</v>
      </c>
      <c r="F97" s="45">
        <f t="shared" si="16"/>
        <v>320</v>
      </c>
      <c r="G97" s="46">
        <f t="shared" si="17"/>
        <v>34</v>
      </c>
      <c r="H97" s="47">
        <f t="shared" si="18"/>
        <v>0.36875000000000002</v>
      </c>
      <c r="I97" s="2">
        <f t="shared" si="19"/>
        <v>15</v>
      </c>
    </row>
    <row r="98" spans="1:9" ht="14.25" thickBot="1" x14ac:dyDescent="0.2">
      <c r="B98" s="90"/>
    </row>
    <row r="99" spans="1:9" ht="14.25" thickBot="1" x14ac:dyDescent="0.2">
      <c r="C99" s="263" t="s">
        <v>507</v>
      </c>
      <c r="D99" s="264">
        <f>SUM(D12:D97)</f>
        <v>34886</v>
      </c>
      <c r="E99" s="264">
        <f t="shared" ref="E99:F99" si="20">SUM(E12:E97)</f>
        <v>16821</v>
      </c>
      <c r="F99" s="265">
        <f t="shared" si="20"/>
        <v>51707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099F-3747-4BD2-8408-06F783CE2338}">
  <sheetPr>
    <tabColor theme="9"/>
  </sheetPr>
  <dimension ref="A1:N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10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484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483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/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106</v>
      </c>
      <c r="E6" s="57">
        <f>INDEX(E12:E97,MATCH(C6,C12:C97,0),0)</f>
        <v>56</v>
      </c>
      <c r="F6" s="57">
        <f>SUM(D6:E6)</f>
        <v>162</v>
      </c>
      <c r="G6" s="58">
        <f>_xlfn.RANK.EQ(F6,$F$12:$F$97,0)</f>
        <v>58</v>
      </c>
      <c r="H6" s="59">
        <f>E6/F6</f>
        <v>0.34567901234567899</v>
      </c>
      <c r="I6" s="60">
        <f>_xlfn.RANK.EQ(H6,$H$12:$H$97,0)</f>
        <v>27</v>
      </c>
    </row>
    <row r="7" spans="1:13" x14ac:dyDescent="0.15">
      <c r="C7" s="28" t="s">
        <v>21</v>
      </c>
      <c r="D7" s="94">
        <f>ROUND(SUMIF($B$12:$B$97,"G",D12:D97)/(COUNTIFS(B12:B97,"G",D12:D97,"&lt;&gt;")),1)</f>
        <v>256.10000000000002</v>
      </c>
      <c r="E7" s="95">
        <f>ROUND(SUMIF($B$12:$B$97,"G",E12:E97)/(COUNTIFS(B12:B97,"G",D12:D97,"&lt;&gt;")),1)</f>
        <v>114.7</v>
      </c>
      <c r="F7" s="95">
        <f>ROUND(SUM(D7:E7),1)</f>
        <v>370.8</v>
      </c>
      <c r="G7" s="30"/>
      <c r="H7" s="31">
        <f>E7/F7</f>
        <v>0.3093311758360302</v>
      </c>
      <c r="I7" s="32"/>
    </row>
    <row r="8" spans="1:13" ht="14.25" thickBot="1" x14ac:dyDescent="0.2">
      <c r="C8" s="33" t="s">
        <v>22</v>
      </c>
      <c r="D8" s="97">
        <f>ROUND(AVERAGE(D12:D97),1)</f>
        <v>454.9</v>
      </c>
      <c r="E8" s="98">
        <f>ROUND(AVERAGE(E12:E97),1)</f>
        <v>222.2</v>
      </c>
      <c r="F8" s="98">
        <f>ROUND(SUM(D8:E8),1)</f>
        <v>677.1</v>
      </c>
      <c r="G8" s="36"/>
      <c r="H8" s="37">
        <f>E8/F8</f>
        <v>0.32816422980357401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2023年度（基準日：５月１日）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12" t="s">
        <v>23</v>
      </c>
      <c r="B11" s="88" t="s">
        <v>24</v>
      </c>
      <c r="C11" s="112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1658</v>
      </c>
      <c r="E12" s="2">
        <v>751</v>
      </c>
      <c r="F12" s="45">
        <f>SUM(D12:E12)</f>
        <v>2409</v>
      </c>
      <c r="G12" s="46">
        <f>_xlfn.RANK.EQ(F12,$F$12:$F$97,0)</f>
        <v>7</v>
      </c>
      <c r="H12" s="47">
        <f>E12/F12</f>
        <v>0.31174761311747612</v>
      </c>
      <c r="I12" s="2">
        <f>_xlfn.RANK.EQ(H12,$H$12:$H$97,0)</f>
        <v>40</v>
      </c>
    </row>
    <row r="13" spans="1:13" x14ac:dyDescent="0.15">
      <c r="A13" s="77" t="s">
        <v>27</v>
      </c>
      <c r="B13" s="77" t="s">
        <v>341</v>
      </c>
      <c r="C13" s="77" t="s">
        <v>28</v>
      </c>
      <c r="D13" s="48"/>
      <c r="E13" s="48"/>
      <c r="F13" s="49"/>
      <c r="G13" s="50"/>
      <c r="H13" s="51"/>
      <c r="I13" s="48"/>
    </row>
    <row r="14" spans="1:13" x14ac:dyDescent="0.15">
      <c r="A14" s="1" t="s">
        <v>29</v>
      </c>
      <c r="B14" s="8" t="s">
        <v>338</v>
      </c>
      <c r="C14" s="1" t="s">
        <v>30</v>
      </c>
      <c r="D14" s="2">
        <v>51</v>
      </c>
      <c r="E14" s="2">
        <v>19</v>
      </c>
      <c r="F14" s="45">
        <f t="shared" ref="F14:F21" si="0">SUM(D14:E14)</f>
        <v>70</v>
      </c>
      <c r="G14" s="46">
        <f t="shared" ref="G14:G21" si="1">_xlfn.RANK.EQ(F14,$F$12:$F$97,0)</f>
        <v>70</v>
      </c>
      <c r="H14" s="47">
        <f t="shared" ref="H14:H21" si="2">E14/F14</f>
        <v>0.27142857142857141</v>
      </c>
      <c r="I14" s="2">
        <f t="shared" ref="I14:I21" si="3">_xlfn.RANK.EQ(H14,$H$12:$H$97,0)</f>
        <v>59</v>
      </c>
    </row>
    <row r="15" spans="1:13" x14ac:dyDescent="0.15">
      <c r="A15" s="1" t="s">
        <v>31</v>
      </c>
      <c r="B15" s="8" t="s">
        <v>339</v>
      </c>
      <c r="C15" s="1" t="s">
        <v>32</v>
      </c>
      <c r="D15" s="2">
        <v>3</v>
      </c>
      <c r="E15" s="2">
        <v>3</v>
      </c>
      <c r="F15" s="45">
        <f t="shared" si="0"/>
        <v>6</v>
      </c>
      <c r="G15" s="46">
        <f t="shared" si="1"/>
        <v>77</v>
      </c>
      <c r="H15" s="47">
        <f t="shared" si="2"/>
        <v>0.5</v>
      </c>
      <c r="I15" s="2">
        <f t="shared" si="3"/>
        <v>5</v>
      </c>
    </row>
    <row r="16" spans="1:13" x14ac:dyDescent="0.15">
      <c r="A16" s="1" t="s">
        <v>33</v>
      </c>
      <c r="B16" s="8" t="s">
        <v>338</v>
      </c>
      <c r="C16" s="1" t="s">
        <v>34</v>
      </c>
      <c r="D16" s="2">
        <v>39</v>
      </c>
      <c r="E16" s="2">
        <v>37</v>
      </c>
      <c r="F16" s="45">
        <f t="shared" si="0"/>
        <v>76</v>
      </c>
      <c r="G16" s="46">
        <f t="shared" si="1"/>
        <v>68</v>
      </c>
      <c r="H16" s="47">
        <f t="shared" si="2"/>
        <v>0.48684210526315791</v>
      </c>
      <c r="I16" s="2">
        <f t="shared" si="3"/>
        <v>6</v>
      </c>
    </row>
    <row r="17" spans="1:14" x14ac:dyDescent="0.15">
      <c r="A17" s="1" t="s">
        <v>35</v>
      </c>
      <c r="B17" s="8" t="s">
        <v>338</v>
      </c>
      <c r="C17" s="1" t="s">
        <v>36</v>
      </c>
      <c r="D17" s="2">
        <v>28</v>
      </c>
      <c r="E17" s="2">
        <v>11</v>
      </c>
      <c r="F17" s="45">
        <f t="shared" si="0"/>
        <v>39</v>
      </c>
      <c r="G17" s="46">
        <f t="shared" si="1"/>
        <v>72</v>
      </c>
      <c r="H17" s="47">
        <f t="shared" si="2"/>
        <v>0.28205128205128205</v>
      </c>
      <c r="I17" s="2">
        <f t="shared" si="3"/>
        <v>54</v>
      </c>
    </row>
    <row r="18" spans="1:14" x14ac:dyDescent="0.15">
      <c r="A18" s="1" t="s">
        <v>37</v>
      </c>
      <c r="B18" s="8" t="s">
        <v>340</v>
      </c>
      <c r="C18" s="1" t="s">
        <v>38</v>
      </c>
      <c r="D18" s="2">
        <v>56</v>
      </c>
      <c r="E18" s="2">
        <v>18</v>
      </c>
      <c r="F18" s="45">
        <f t="shared" si="0"/>
        <v>74</v>
      </c>
      <c r="G18" s="46">
        <f t="shared" si="1"/>
        <v>69</v>
      </c>
      <c r="H18" s="47">
        <f t="shared" si="2"/>
        <v>0.24324324324324326</v>
      </c>
      <c r="I18" s="2">
        <f t="shared" si="3"/>
        <v>67</v>
      </c>
    </row>
    <row r="19" spans="1:14" x14ac:dyDescent="0.15">
      <c r="A19" s="1" t="s">
        <v>39</v>
      </c>
      <c r="B19" s="8" t="s">
        <v>40</v>
      </c>
      <c r="C19" s="1" t="s">
        <v>41</v>
      </c>
      <c r="D19" s="2">
        <v>276</v>
      </c>
      <c r="E19" s="2">
        <v>143</v>
      </c>
      <c r="F19" s="45">
        <f t="shared" si="0"/>
        <v>419</v>
      </c>
      <c r="G19" s="46">
        <f t="shared" si="1"/>
        <v>28</v>
      </c>
      <c r="H19" s="47">
        <f t="shared" si="2"/>
        <v>0.3412887828162291</v>
      </c>
      <c r="I19" s="2">
        <f t="shared" si="3"/>
        <v>29</v>
      </c>
    </row>
    <row r="20" spans="1:14" x14ac:dyDescent="0.15">
      <c r="A20" s="1" t="s">
        <v>42</v>
      </c>
      <c r="B20" s="8" t="s">
        <v>343</v>
      </c>
      <c r="C20" s="1" t="s">
        <v>43</v>
      </c>
      <c r="D20" s="2">
        <v>110</v>
      </c>
      <c r="E20" s="2">
        <v>56</v>
      </c>
      <c r="F20" s="45">
        <f t="shared" si="0"/>
        <v>166</v>
      </c>
      <c r="G20" s="46">
        <f t="shared" si="1"/>
        <v>57</v>
      </c>
      <c r="H20" s="47">
        <f t="shared" si="2"/>
        <v>0.33734939759036142</v>
      </c>
      <c r="I20" s="2">
        <f t="shared" si="3"/>
        <v>32</v>
      </c>
    </row>
    <row r="21" spans="1:14" x14ac:dyDescent="0.15">
      <c r="A21" s="1" t="s">
        <v>44</v>
      </c>
      <c r="B21" s="8" t="s">
        <v>337</v>
      </c>
      <c r="C21" s="1" t="s">
        <v>45</v>
      </c>
      <c r="D21" s="2">
        <v>1911</v>
      </c>
      <c r="E21" s="2">
        <v>864</v>
      </c>
      <c r="F21" s="45">
        <f t="shared" si="0"/>
        <v>2775</v>
      </c>
      <c r="G21" s="46">
        <f t="shared" si="1"/>
        <v>4</v>
      </c>
      <c r="H21" s="47">
        <f t="shared" si="2"/>
        <v>0.31135135135135134</v>
      </c>
      <c r="I21" s="2">
        <f t="shared" si="3"/>
        <v>41</v>
      </c>
      <c r="N21" s="26"/>
    </row>
    <row r="22" spans="1:14" x14ac:dyDescent="0.15">
      <c r="A22" s="77" t="s">
        <v>46</v>
      </c>
      <c r="B22" s="77" t="s">
        <v>341</v>
      </c>
      <c r="C22" s="77" t="s">
        <v>47</v>
      </c>
      <c r="D22" s="48"/>
      <c r="E22" s="48"/>
      <c r="F22" s="49"/>
      <c r="G22" s="50"/>
      <c r="H22" s="51"/>
      <c r="I22" s="48"/>
      <c r="N22" s="26"/>
    </row>
    <row r="23" spans="1:14" x14ac:dyDescent="0.15">
      <c r="A23" s="1" t="s">
        <v>48</v>
      </c>
      <c r="B23" s="8" t="s">
        <v>40</v>
      </c>
      <c r="C23" s="1" t="s">
        <v>49</v>
      </c>
      <c r="D23" s="2">
        <v>204</v>
      </c>
      <c r="E23" s="2">
        <v>84</v>
      </c>
      <c r="F23" s="45">
        <f>SUM(D23:E23)</f>
        <v>288</v>
      </c>
      <c r="G23" s="46">
        <f>_xlfn.RANK.EQ(F23,$F$12:$F$97,0)</f>
        <v>37</v>
      </c>
      <c r="H23" s="47">
        <f>E23/F23</f>
        <v>0.29166666666666669</v>
      </c>
      <c r="I23" s="2">
        <f>_xlfn.RANK.EQ(H23,$H$12:$H$97,0)</f>
        <v>52</v>
      </c>
      <c r="N23" s="26"/>
    </row>
    <row r="24" spans="1:14" x14ac:dyDescent="0.15">
      <c r="A24" s="1" t="s">
        <v>50</v>
      </c>
      <c r="B24" s="8" t="s">
        <v>40</v>
      </c>
      <c r="C24" s="1" t="s">
        <v>51</v>
      </c>
      <c r="D24" s="2">
        <v>193</v>
      </c>
      <c r="E24" s="2">
        <v>47</v>
      </c>
      <c r="F24" s="45">
        <f>SUM(D24:E24)</f>
        <v>240</v>
      </c>
      <c r="G24" s="46">
        <f>_xlfn.RANK.EQ(F24,$F$12:$F$97,0)</f>
        <v>43</v>
      </c>
      <c r="H24" s="47">
        <f>E24/F24</f>
        <v>0.19583333333333333</v>
      </c>
      <c r="I24" s="2">
        <f>_xlfn.RANK.EQ(H24,$H$12:$H$97,0)</f>
        <v>73</v>
      </c>
      <c r="N24" s="26"/>
    </row>
    <row r="25" spans="1:14" x14ac:dyDescent="0.15">
      <c r="A25" s="1" t="s">
        <v>52</v>
      </c>
      <c r="B25" s="8" t="s">
        <v>339</v>
      </c>
      <c r="C25" s="1" t="s">
        <v>53</v>
      </c>
      <c r="D25" s="2">
        <v>12</v>
      </c>
      <c r="E25" s="2">
        <v>6</v>
      </c>
      <c r="F25" s="45">
        <f>SUM(D25:E25)</f>
        <v>18</v>
      </c>
      <c r="G25" s="46">
        <f>_xlfn.RANK.EQ(F25,$F$12:$F$97,0)</f>
        <v>76</v>
      </c>
      <c r="H25" s="47">
        <f>E25/F25</f>
        <v>0.33333333333333331</v>
      </c>
      <c r="I25" s="2">
        <f>_xlfn.RANK.EQ(H25,$H$12:$H$97,0)</f>
        <v>34</v>
      </c>
      <c r="N25" s="26"/>
    </row>
    <row r="26" spans="1:14" x14ac:dyDescent="0.15">
      <c r="A26" s="1" t="s">
        <v>54</v>
      </c>
      <c r="B26" s="8" t="s">
        <v>343</v>
      </c>
      <c r="C26" s="1" t="s">
        <v>55</v>
      </c>
      <c r="D26" s="2">
        <v>96</v>
      </c>
      <c r="E26" s="2">
        <v>15</v>
      </c>
      <c r="F26" s="45">
        <f>SUM(D26:E26)</f>
        <v>111</v>
      </c>
      <c r="G26" s="46">
        <f>_xlfn.RANK.EQ(F26,$F$12:$F$97,0)</f>
        <v>65</v>
      </c>
      <c r="H26" s="47">
        <f>E26/F26</f>
        <v>0.13513513513513514</v>
      </c>
      <c r="I26" s="2">
        <f>_xlfn.RANK.EQ(H26,$H$12:$H$97,0)</f>
        <v>77</v>
      </c>
      <c r="N26" s="26"/>
    </row>
    <row r="27" spans="1:14" x14ac:dyDescent="0.15">
      <c r="A27" s="1" t="s">
        <v>56</v>
      </c>
      <c r="B27" s="8" t="s">
        <v>337</v>
      </c>
      <c r="C27" s="1" t="s">
        <v>57</v>
      </c>
      <c r="D27" s="2">
        <v>1664</v>
      </c>
      <c r="E27" s="2">
        <v>980</v>
      </c>
      <c r="F27" s="45">
        <f>SUM(D27:E27)</f>
        <v>2644</v>
      </c>
      <c r="G27" s="46">
        <f>_xlfn.RANK.EQ(F27,$F$12:$F$97,0)</f>
        <v>5</v>
      </c>
      <c r="H27" s="47">
        <f>E27/F27</f>
        <v>0.37065052950075644</v>
      </c>
      <c r="I27" s="2">
        <f>_xlfn.RANK.EQ(H27,$H$12:$H$97,0)</f>
        <v>15</v>
      </c>
      <c r="N27" s="26"/>
    </row>
    <row r="28" spans="1:14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  <c r="N28" s="26"/>
    </row>
    <row r="29" spans="1:14" x14ac:dyDescent="0.15">
      <c r="A29" s="1" t="s">
        <v>60</v>
      </c>
      <c r="B29" s="8" t="s">
        <v>343</v>
      </c>
      <c r="C29" s="1" t="s">
        <v>61</v>
      </c>
      <c r="D29" s="2">
        <v>77</v>
      </c>
      <c r="E29" s="2">
        <v>35</v>
      </c>
      <c r="F29" s="45">
        <f t="shared" ref="F29:F48" si="4">SUM(D29:E29)</f>
        <v>112</v>
      </c>
      <c r="G29" s="46">
        <f t="shared" ref="G29:G48" si="5">_xlfn.RANK.EQ(F29,$F$12:$F$97,0)</f>
        <v>64</v>
      </c>
      <c r="H29" s="47">
        <f t="shared" ref="H29:H48" si="6">E29/F29</f>
        <v>0.3125</v>
      </c>
      <c r="I29" s="2">
        <f t="shared" ref="I29:I48" si="7">_xlfn.RANK.EQ(H29,$H$12:$H$97,0)</f>
        <v>39</v>
      </c>
      <c r="N29" s="26"/>
    </row>
    <row r="30" spans="1:14" x14ac:dyDescent="0.15">
      <c r="A30" s="1" t="s">
        <v>62</v>
      </c>
      <c r="B30" s="8" t="s">
        <v>40</v>
      </c>
      <c r="C30" s="1" t="s">
        <v>63</v>
      </c>
      <c r="D30" s="2">
        <v>245</v>
      </c>
      <c r="E30" s="2">
        <v>93</v>
      </c>
      <c r="F30" s="45">
        <f t="shared" si="4"/>
        <v>338</v>
      </c>
      <c r="G30" s="46">
        <f t="shared" si="5"/>
        <v>33</v>
      </c>
      <c r="H30" s="47">
        <f t="shared" si="6"/>
        <v>0.27514792899408286</v>
      </c>
      <c r="I30" s="2">
        <f t="shared" si="7"/>
        <v>57</v>
      </c>
      <c r="N30" s="26"/>
    </row>
    <row r="31" spans="1:14" x14ac:dyDescent="0.15">
      <c r="A31" s="1" t="s">
        <v>64</v>
      </c>
      <c r="B31" s="8" t="s">
        <v>343</v>
      </c>
      <c r="C31" s="1" t="s">
        <v>65</v>
      </c>
      <c r="D31" s="2">
        <v>185</v>
      </c>
      <c r="E31" s="2">
        <v>79</v>
      </c>
      <c r="F31" s="45">
        <f t="shared" si="4"/>
        <v>264</v>
      </c>
      <c r="G31" s="46">
        <f t="shared" si="5"/>
        <v>42</v>
      </c>
      <c r="H31" s="47">
        <f t="shared" si="6"/>
        <v>0.29924242424242425</v>
      </c>
      <c r="I31" s="2">
        <f t="shared" si="7"/>
        <v>46</v>
      </c>
      <c r="N31" s="26"/>
    </row>
    <row r="32" spans="1:14" x14ac:dyDescent="0.15">
      <c r="A32" s="1" t="s">
        <v>66</v>
      </c>
      <c r="B32" s="8" t="s">
        <v>337</v>
      </c>
      <c r="C32" s="1" t="s">
        <v>67</v>
      </c>
      <c r="D32" s="2">
        <v>753</v>
      </c>
      <c r="E32" s="2">
        <v>433</v>
      </c>
      <c r="F32" s="45">
        <f t="shared" si="4"/>
        <v>1186</v>
      </c>
      <c r="G32" s="46">
        <f t="shared" si="5"/>
        <v>13</v>
      </c>
      <c r="H32" s="47">
        <f t="shared" si="6"/>
        <v>0.3650927487352445</v>
      </c>
      <c r="I32" s="2">
        <f t="shared" si="7"/>
        <v>20</v>
      </c>
      <c r="N32" s="26"/>
    </row>
    <row r="33" spans="1:14" x14ac:dyDescent="0.15">
      <c r="A33" s="1" t="s">
        <v>68</v>
      </c>
      <c r="B33" s="8" t="s">
        <v>337</v>
      </c>
      <c r="C33" s="1" t="s">
        <v>69</v>
      </c>
      <c r="D33" s="2">
        <v>4442</v>
      </c>
      <c r="E33" s="2">
        <v>1864</v>
      </c>
      <c r="F33" s="45">
        <f t="shared" si="4"/>
        <v>6306</v>
      </c>
      <c r="G33" s="46">
        <f t="shared" si="5"/>
        <v>1</v>
      </c>
      <c r="H33" s="47">
        <f t="shared" si="6"/>
        <v>0.29559150015857916</v>
      </c>
      <c r="I33" s="2">
        <f t="shared" si="7"/>
        <v>51</v>
      </c>
      <c r="N33" s="26"/>
    </row>
    <row r="34" spans="1:14" x14ac:dyDescent="0.15">
      <c r="A34" s="1" t="s">
        <v>70</v>
      </c>
      <c r="B34" s="8" t="s">
        <v>340</v>
      </c>
      <c r="C34" s="1" t="s">
        <v>71</v>
      </c>
      <c r="D34" s="2">
        <v>639</v>
      </c>
      <c r="E34" s="2">
        <v>530</v>
      </c>
      <c r="F34" s="45">
        <f t="shared" si="4"/>
        <v>1169</v>
      </c>
      <c r="G34" s="46">
        <f t="shared" si="5"/>
        <v>14</v>
      </c>
      <c r="H34" s="47">
        <f t="shared" si="6"/>
        <v>0.45337895637296832</v>
      </c>
      <c r="I34" s="2">
        <f t="shared" si="7"/>
        <v>8</v>
      </c>
      <c r="N34" s="26"/>
    </row>
    <row r="35" spans="1:14" x14ac:dyDescent="0.15">
      <c r="A35" s="1" t="s">
        <v>72</v>
      </c>
      <c r="B35" s="8" t="s">
        <v>339</v>
      </c>
      <c r="C35" s="1" t="s">
        <v>73</v>
      </c>
      <c r="D35" s="2">
        <v>90</v>
      </c>
      <c r="E35" s="2">
        <v>119</v>
      </c>
      <c r="F35" s="45">
        <f t="shared" si="4"/>
        <v>209</v>
      </c>
      <c r="G35" s="46">
        <f t="shared" si="5"/>
        <v>49</v>
      </c>
      <c r="H35" s="47">
        <f t="shared" si="6"/>
        <v>0.56937799043062198</v>
      </c>
      <c r="I35" s="2">
        <f t="shared" si="7"/>
        <v>4</v>
      </c>
      <c r="N35" s="26"/>
    </row>
    <row r="36" spans="1:14" x14ac:dyDescent="0.15">
      <c r="A36" s="1" t="s">
        <v>74</v>
      </c>
      <c r="B36" s="8" t="s">
        <v>339</v>
      </c>
      <c r="C36" s="1" t="s">
        <v>75</v>
      </c>
      <c r="D36" s="2">
        <v>110</v>
      </c>
      <c r="E36" s="2">
        <v>159</v>
      </c>
      <c r="F36" s="45">
        <f t="shared" si="4"/>
        <v>269</v>
      </c>
      <c r="G36" s="46">
        <f t="shared" si="5"/>
        <v>40</v>
      </c>
      <c r="H36" s="47">
        <f t="shared" si="6"/>
        <v>0.59107806691449816</v>
      </c>
      <c r="I36" s="2">
        <f t="shared" si="7"/>
        <v>3</v>
      </c>
      <c r="N36" s="26"/>
    </row>
    <row r="37" spans="1:14" x14ac:dyDescent="0.15">
      <c r="A37" s="1" t="s">
        <v>76</v>
      </c>
      <c r="B37" s="8" t="s">
        <v>338</v>
      </c>
      <c r="C37" s="1" t="s">
        <v>77</v>
      </c>
      <c r="D37" s="2">
        <v>1241</v>
      </c>
      <c r="E37" s="2">
        <v>322</v>
      </c>
      <c r="F37" s="45">
        <f t="shared" si="4"/>
        <v>1563</v>
      </c>
      <c r="G37" s="46">
        <f t="shared" si="5"/>
        <v>10</v>
      </c>
      <c r="H37" s="47">
        <f t="shared" si="6"/>
        <v>0.20601407549584133</v>
      </c>
      <c r="I37" s="2">
        <f t="shared" si="7"/>
        <v>72</v>
      </c>
      <c r="N37" s="26"/>
    </row>
    <row r="38" spans="1:14" x14ac:dyDescent="0.15">
      <c r="A38" s="1" t="s">
        <v>78</v>
      </c>
      <c r="B38" s="8" t="s">
        <v>343</v>
      </c>
      <c r="C38" s="1" t="s">
        <v>79</v>
      </c>
      <c r="D38" s="2">
        <v>0</v>
      </c>
      <c r="E38" s="2">
        <v>284</v>
      </c>
      <c r="F38" s="45">
        <f t="shared" si="4"/>
        <v>284</v>
      </c>
      <c r="G38" s="46">
        <f t="shared" si="5"/>
        <v>38</v>
      </c>
      <c r="H38" s="47">
        <f t="shared" si="6"/>
        <v>1</v>
      </c>
      <c r="I38" s="2">
        <f t="shared" si="7"/>
        <v>1</v>
      </c>
      <c r="N38" s="26"/>
    </row>
    <row r="39" spans="1:14" x14ac:dyDescent="0.15">
      <c r="A39" s="1" t="s">
        <v>80</v>
      </c>
      <c r="B39" s="8" t="s">
        <v>341</v>
      </c>
      <c r="C39" s="1" t="s">
        <v>81</v>
      </c>
      <c r="D39" s="2">
        <v>100</v>
      </c>
      <c r="E39" s="2">
        <v>70</v>
      </c>
      <c r="F39" s="45">
        <f t="shared" si="4"/>
        <v>170</v>
      </c>
      <c r="G39" s="46">
        <f t="shared" si="5"/>
        <v>56</v>
      </c>
      <c r="H39" s="47">
        <f t="shared" si="6"/>
        <v>0.41176470588235292</v>
      </c>
      <c r="I39" s="2">
        <f t="shared" si="7"/>
        <v>10</v>
      </c>
      <c r="N39" s="26"/>
    </row>
    <row r="40" spans="1:14" x14ac:dyDescent="0.15">
      <c r="A40" s="1" t="s">
        <v>82</v>
      </c>
      <c r="B40" s="8" t="s">
        <v>338</v>
      </c>
      <c r="C40" s="1" t="s">
        <v>83</v>
      </c>
      <c r="D40" s="2">
        <v>400</v>
      </c>
      <c r="E40" s="2">
        <v>223</v>
      </c>
      <c r="F40" s="45">
        <f t="shared" si="4"/>
        <v>623</v>
      </c>
      <c r="G40" s="46">
        <f t="shared" si="5"/>
        <v>19</v>
      </c>
      <c r="H40" s="47">
        <f t="shared" si="6"/>
        <v>0.3579454253611557</v>
      </c>
      <c r="I40" s="2">
        <f t="shared" si="7"/>
        <v>22</v>
      </c>
      <c r="N40" s="26"/>
    </row>
    <row r="41" spans="1:14" x14ac:dyDescent="0.15">
      <c r="A41" s="1" t="s">
        <v>84</v>
      </c>
      <c r="B41" s="8" t="s">
        <v>338</v>
      </c>
      <c r="C41" s="1" t="s">
        <v>85</v>
      </c>
      <c r="D41" s="2">
        <v>226</v>
      </c>
      <c r="E41" s="2">
        <v>45</v>
      </c>
      <c r="F41" s="45">
        <f t="shared" si="4"/>
        <v>271</v>
      </c>
      <c r="G41" s="46">
        <f t="shared" si="5"/>
        <v>39</v>
      </c>
      <c r="H41" s="47">
        <f t="shared" si="6"/>
        <v>0.16605166051660517</v>
      </c>
      <c r="I41" s="2">
        <f t="shared" si="7"/>
        <v>76</v>
      </c>
      <c r="N41" s="26"/>
    </row>
    <row r="42" spans="1:14" x14ac:dyDescent="0.15">
      <c r="A42" s="1" t="s">
        <v>86</v>
      </c>
      <c r="B42" s="8" t="s">
        <v>339</v>
      </c>
      <c r="C42" s="1" t="s">
        <v>87</v>
      </c>
      <c r="D42" s="2">
        <v>310</v>
      </c>
      <c r="E42" s="2">
        <v>231</v>
      </c>
      <c r="F42" s="45">
        <f t="shared" si="4"/>
        <v>541</v>
      </c>
      <c r="G42" s="46">
        <f t="shared" si="5"/>
        <v>20</v>
      </c>
      <c r="H42" s="47">
        <f t="shared" si="6"/>
        <v>0.42698706099815159</v>
      </c>
      <c r="I42" s="2">
        <f t="shared" si="7"/>
        <v>9</v>
      </c>
      <c r="N42" s="26"/>
    </row>
    <row r="43" spans="1:14" x14ac:dyDescent="0.15">
      <c r="A43" s="1" t="s">
        <v>88</v>
      </c>
      <c r="B43" s="8" t="s">
        <v>342</v>
      </c>
      <c r="C43" s="1" t="s">
        <v>89</v>
      </c>
      <c r="D43" s="2">
        <v>70</v>
      </c>
      <c r="E43" s="2">
        <v>41</v>
      </c>
      <c r="F43" s="45">
        <f t="shared" si="4"/>
        <v>111</v>
      </c>
      <c r="G43" s="46">
        <f t="shared" si="5"/>
        <v>65</v>
      </c>
      <c r="H43" s="47">
        <f t="shared" si="6"/>
        <v>0.36936936936936937</v>
      </c>
      <c r="I43" s="2">
        <f t="shared" si="7"/>
        <v>16</v>
      </c>
      <c r="N43" s="26"/>
    </row>
    <row r="44" spans="1:14" x14ac:dyDescent="0.15">
      <c r="A44" s="1" t="s">
        <v>90</v>
      </c>
      <c r="B44" s="89" t="s">
        <v>338</v>
      </c>
      <c r="C44" s="1" t="s">
        <v>91</v>
      </c>
      <c r="D44" s="2">
        <v>100</v>
      </c>
      <c r="E44" s="2">
        <v>58</v>
      </c>
      <c r="F44" s="45">
        <f t="shared" si="4"/>
        <v>158</v>
      </c>
      <c r="G44" s="46">
        <f t="shared" si="5"/>
        <v>60</v>
      </c>
      <c r="H44" s="47">
        <f t="shared" si="6"/>
        <v>0.36708860759493672</v>
      </c>
      <c r="I44" s="2">
        <f t="shared" si="7"/>
        <v>17</v>
      </c>
      <c r="N44" s="26"/>
    </row>
    <row r="45" spans="1:14" x14ac:dyDescent="0.15">
      <c r="A45" s="1" t="s">
        <v>92</v>
      </c>
      <c r="B45" s="8" t="s">
        <v>343</v>
      </c>
      <c r="C45" s="1" t="s">
        <v>93</v>
      </c>
      <c r="D45" s="2">
        <v>319</v>
      </c>
      <c r="E45" s="2">
        <v>105</v>
      </c>
      <c r="F45" s="45">
        <f t="shared" si="4"/>
        <v>424</v>
      </c>
      <c r="G45" s="46">
        <f t="shared" si="5"/>
        <v>26</v>
      </c>
      <c r="H45" s="47">
        <f t="shared" si="6"/>
        <v>0.24764150943396226</v>
      </c>
      <c r="I45" s="2">
        <f t="shared" si="7"/>
        <v>66</v>
      </c>
      <c r="N45" s="26"/>
    </row>
    <row r="46" spans="1:14" x14ac:dyDescent="0.15">
      <c r="A46" s="1" t="s">
        <v>94</v>
      </c>
      <c r="B46" s="8" t="s">
        <v>342</v>
      </c>
      <c r="C46" s="1" t="s">
        <v>95</v>
      </c>
      <c r="D46" s="2">
        <v>360</v>
      </c>
      <c r="E46" s="2">
        <v>143</v>
      </c>
      <c r="F46" s="45">
        <f t="shared" si="4"/>
        <v>503</v>
      </c>
      <c r="G46" s="46">
        <f t="shared" si="5"/>
        <v>23</v>
      </c>
      <c r="H46" s="47">
        <f t="shared" si="6"/>
        <v>0.28429423459244535</v>
      </c>
      <c r="I46" s="2">
        <f t="shared" si="7"/>
        <v>53</v>
      </c>
      <c r="N46" s="26"/>
    </row>
    <row r="47" spans="1:14" x14ac:dyDescent="0.15">
      <c r="A47" s="1" t="s">
        <v>96</v>
      </c>
      <c r="B47" s="8" t="s">
        <v>337</v>
      </c>
      <c r="C47" s="1" t="s">
        <v>97</v>
      </c>
      <c r="D47" s="2">
        <v>477</v>
      </c>
      <c r="E47" s="2">
        <v>298</v>
      </c>
      <c r="F47" s="45">
        <f t="shared" si="4"/>
        <v>775</v>
      </c>
      <c r="G47" s="46">
        <f t="shared" si="5"/>
        <v>16</v>
      </c>
      <c r="H47" s="47">
        <f t="shared" si="6"/>
        <v>0.38451612903225807</v>
      </c>
      <c r="I47" s="2">
        <f t="shared" si="7"/>
        <v>11</v>
      </c>
      <c r="N47" s="26"/>
    </row>
    <row r="48" spans="1:14" x14ac:dyDescent="0.15">
      <c r="A48" s="1" t="s">
        <v>98</v>
      </c>
      <c r="B48" s="8" t="s">
        <v>338</v>
      </c>
      <c r="C48" s="1" t="s">
        <v>99</v>
      </c>
      <c r="D48" s="2">
        <v>152</v>
      </c>
      <c r="E48" s="2">
        <v>40</v>
      </c>
      <c r="F48" s="45">
        <f t="shared" si="4"/>
        <v>192</v>
      </c>
      <c r="G48" s="46">
        <f t="shared" si="5"/>
        <v>52</v>
      </c>
      <c r="H48" s="47">
        <f t="shared" si="6"/>
        <v>0.20833333333333334</v>
      </c>
      <c r="I48" s="2">
        <f t="shared" si="7"/>
        <v>70</v>
      </c>
      <c r="N48" s="26"/>
    </row>
    <row r="49" spans="1:14" x14ac:dyDescent="0.15">
      <c r="A49" s="77" t="s">
        <v>100</v>
      </c>
      <c r="B49" s="77" t="s">
        <v>341</v>
      </c>
      <c r="C49" s="77" t="s">
        <v>101</v>
      </c>
      <c r="D49" s="48"/>
      <c r="E49" s="48"/>
      <c r="F49" s="49"/>
      <c r="G49" s="50"/>
      <c r="H49" s="51"/>
      <c r="I49" s="48"/>
      <c r="N49" s="26"/>
    </row>
    <row r="50" spans="1:14" x14ac:dyDescent="0.15">
      <c r="A50" s="1" t="s">
        <v>102</v>
      </c>
      <c r="B50" s="8" t="s">
        <v>40</v>
      </c>
      <c r="C50" s="1" t="s">
        <v>103</v>
      </c>
      <c r="D50" s="2">
        <v>211</v>
      </c>
      <c r="E50" s="2">
        <v>93</v>
      </c>
      <c r="F50" s="45">
        <f t="shared" ref="F50:F66" si="8">SUM(D50:E50)</f>
        <v>304</v>
      </c>
      <c r="G50" s="46">
        <f t="shared" ref="G50:G66" si="9">_xlfn.RANK.EQ(F50,$F$12:$F$97,0)</f>
        <v>35</v>
      </c>
      <c r="H50" s="47">
        <f t="shared" ref="H50:H66" si="10">E50/F50</f>
        <v>0.30592105263157893</v>
      </c>
      <c r="I50" s="2">
        <f t="shared" ref="I50:I66" si="11">_xlfn.RANK.EQ(H50,$H$12:$H$97,0)</f>
        <v>44</v>
      </c>
      <c r="N50" s="26"/>
    </row>
    <row r="51" spans="1:14" x14ac:dyDescent="0.15">
      <c r="A51" s="1" t="s">
        <v>104</v>
      </c>
      <c r="B51" s="8" t="s">
        <v>40</v>
      </c>
      <c r="C51" s="1" t="s">
        <v>105</v>
      </c>
      <c r="D51" s="2">
        <v>669</v>
      </c>
      <c r="E51" s="2">
        <v>283</v>
      </c>
      <c r="F51" s="45">
        <f t="shared" si="8"/>
        <v>952</v>
      </c>
      <c r="G51" s="46">
        <f t="shared" si="9"/>
        <v>15</v>
      </c>
      <c r="H51" s="47">
        <f t="shared" si="10"/>
        <v>0.29726890756302521</v>
      </c>
      <c r="I51" s="2">
        <f t="shared" si="11"/>
        <v>48</v>
      </c>
      <c r="N51" s="26"/>
    </row>
    <row r="52" spans="1:14" x14ac:dyDescent="0.15">
      <c r="A52" s="1" t="s">
        <v>106</v>
      </c>
      <c r="B52" s="8" t="s">
        <v>342</v>
      </c>
      <c r="C52" s="1" t="s">
        <v>107</v>
      </c>
      <c r="D52" s="2">
        <v>311</v>
      </c>
      <c r="E52" s="2">
        <v>113</v>
      </c>
      <c r="F52" s="45">
        <f t="shared" si="8"/>
        <v>424</v>
      </c>
      <c r="G52" s="46">
        <f t="shared" si="9"/>
        <v>26</v>
      </c>
      <c r="H52" s="47">
        <f t="shared" si="10"/>
        <v>0.26650943396226418</v>
      </c>
      <c r="I52" s="2">
        <f t="shared" si="11"/>
        <v>61</v>
      </c>
      <c r="N52" s="26"/>
    </row>
    <row r="53" spans="1:14" x14ac:dyDescent="0.15">
      <c r="A53" s="1" t="s">
        <v>108</v>
      </c>
      <c r="B53" s="8" t="s">
        <v>40</v>
      </c>
      <c r="C53" s="1" t="s">
        <v>109</v>
      </c>
      <c r="D53" s="2">
        <v>165</v>
      </c>
      <c r="E53" s="2">
        <v>55</v>
      </c>
      <c r="F53" s="45">
        <f t="shared" si="8"/>
        <v>220</v>
      </c>
      <c r="G53" s="46">
        <f t="shared" si="9"/>
        <v>45</v>
      </c>
      <c r="H53" s="47">
        <f t="shared" si="10"/>
        <v>0.25</v>
      </c>
      <c r="I53" s="2">
        <f t="shared" si="11"/>
        <v>64</v>
      </c>
      <c r="N53" s="26"/>
    </row>
    <row r="54" spans="1:14" x14ac:dyDescent="0.15">
      <c r="A54" s="1" t="s">
        <v>110</v>
      </c>
      <c r="B54" s="8" t="s">
        <v>40</v>
      </c>
      <c r="C54" s="1" t="s">
        <v>111</v>
      </c>
      <c r="D54" s="2">
        <v>177</v>
      </c>
      <c r="E54" s="2">
        <v>91</v>
      </c>
      <c r="F54" s="45">
        <f t="shared" si="8"/>
        <v>268</v>
      </c>
      <c r="G54" s="46">
        <f t="shared" si="9"/>
        <v>41</v>
      </c>
      <c r="H54" s="47">
        <f t="shared" si="10"/>
        <v>0.33955223880597013</v>
      </c>
      <c r="I54" s="2">
        <f t="shared" si="11"/>
        <v>30</v>
      </c>
      <c r="N54" s="26"/>
    </row>
    <row r="55" spans="1:14" x14ac:dyDescent="0.15">
      <c r="A55" s="1" t="s">
        <v>112</v>
      </c>
      <c r="B55" s="8" t="s">
        <v>40</v>
      </c>
      <c r="C55" s="1" t="s">
        <v>113</v>
      </c>
      <c r="D55" s="2">
        <v>330</v>
      </c>
      <c r="E55" s="2">
        <v>101</v>
      </c>
      <c r="F55" s="45">
        <f t="shared" si="8"/>
        <v>431</v>
      </c>
      <c r="G55" s="46">
        <f t="shared" si="9"/>
        <v>25</v>
      </c>
      <c r="H55" s="47">
        <f t="shared" si="10"/>
        <v>0.23433874709976799</v>
      </c>
      <c r="I55" s="2">
        <f t="shared" si="11"/>
        <v>69</v>
      </c>
      <c r="N55" s="26"/>
    </row>
    <row r="56" spans="1:14" x14ac:dyDescent="0.15">
      <c r="A56" s="1" t="s">
        <v>114</v>
      </c>
      <c r="B56" s="8" t="s">
        <v>40</v>
      </c>
      <c r="C56" s="1" t="s">
        <v>115</v>
      </c>
      <c r="D56" s="2">
        <v>357</v>
      </c>
      <c r="E56" s="2">
        <v>151</v>
      </c>
      <c r="F56" s="45">
        <f t="shared" si="8"/>
        <v>508</v>
      </c>
      <c r="G56" s="46">
        <f t="shared" si="9"/>
        <v>22</v>
      </c>
      <c r="H56" s="47">
        <f t="shared" si="10"/>
        <v>0.297244094488189</v>
      </c>
      <c r="I56" s="2">
        <f t="shared" si="11"/>
        <v>49</v>
      </c>
      <c r="N56" s="26"/>
    </row>
    <row r="57" spans="1:14" x14ac:dyDescent="0.15">
      <c r="A57" s="1" t="s">
        <v>116</v>
      </c>
      <c r="B57" s="8" t="s">
        <v>343</v>
      </c>
      <c r="C57" s="1" t="s">
        <v>117</v>
      </c>
      <c r="D57" s="2">
        <v>153</v>
      </c>
      <c r="E57" s="2">
        <v>53</v>
      </c>
      <c r="F57" s="45">
        <f t="shared" si="8"/>
        <v>206</v>
      </c>
      <c r="G57" s="46">
        <f t="shared" si="9"/>
        <v>50</v>
      </c>
      <c r="H57" s="47">
        <f t="shared" si="10"/>
        <v>0.25728155339805825</v>
      </c>
      <c r="I57" s="2">
        <f t="shared" si="11"/>
        <v>63</v>
      </c>
      <c r="N57" s="26"/>
    </row>
    <row r="58" spans="1:14" x14ac:dyDescent="0.15">
      <c r="A58" s="1" t="s">
        <v>118</v>
      </c>
      <c r="B58" s="8" t="s">
        <v>340</v>
      </c>
      <c r="C58" s="1" t="s">
        <v>119</v>
      </c>
      <c r="D58" s="2">
        <v>137</v>
      </c>
      <c r="E58" s="2">
        <v>48</v>
      </c>
      <c r="F58" s="45">
        <f t="shared" si="8"/>
        <v>185</v>
      </c>
      <c r="G58" s="46">
        <f t="shared" si="9"/>
        <v>53</v>
      </c>
      <c r="H58" s="47">
        <f t="shared" si="10"/>
        <v>0.25945945945945947</v>
      </c>
      <c r="I58" s="2">
        <f t="shared" si="11"/>
        <v>62</v>
      </c>
      <c r="N58" s="26"/>
    </row>
    <row r="59" spans="1:14" x14ac:dyDescent="0.15">
      <c r="A59" s="1" t="s">
        <v>120</v>
      </c>
      <c r="B59" s="8" t="s">
        <v>337</v>
      </c>
      <c r="C59" s="1" t="s">
        <v>121</v>
      </c>
      <c r="D59" s="2">
        <v>1632</v>
      </c>
      <c r="E59" s="2">
        <v>766</v>
      </c>
      <c r="F59" s="45">
        <f t="shared" si="8"/>
        <v>2398</v>
      </c>
      <c r="G59" s="46">
        <f t="shared" si="9"/>
        <v>8</v>
      </c>
      <c r="H59" s="47">
        <f t="shared" si="10"/>
        <v>0.3194328607172644</v>
      </c>
      <c r="I59" s="2">
        <f t="shared" si="11"/>
        <v>38</v>
      </c>
      <c r="N59" s="26"/>
    </row>
    <row r="60" spans="1:14" x14ac:dyDescent="0.15">
      <c r="A60" s="1" t="s">
        <v>122</v>
      </c>
      <c r="B60" s="8" t="s">
        <v>338</v>
      </c>
      <c r="C60" s="1" t="s">
        <v>123</v>
      </c>
      <c r="D60" s="2">
        <v>150</v>
      </c>
      <c r="E60" s="2">
        <v>35</v>
      </c>
      <c r="F60" s="45">
        <f t="shared" si="8"/>
        <v>185</v>
      </c>
      <c r="G60" s="46">
        <f t="shared" si="9"/>
        <v>53</v>
      </c>
      <c r="H60" s="47">
        <f t="shared" si="10"/>
        <v>0.1891891891891892</v>
      </c>
      <c r="I60" s="2">
        <f t="shared" si="11"/>
        <v>75</v>
      </c>
      <c r="N60" s="26"/>
    </row>
    <row r="61" spans="1:14" x14ac:dyDescent="0.15">
      <c r="A61" s="1" t="s">
        <v>124</v>
      </c>
      <c r="B61" s="8" t="s">
        <v>341</v>
      </c>
      <c r="C61" s="1" t="s">
        <v>125</v>
      </c>
      <c r="D61" s="2">
        <v>15</v>
      </c>
      <c r="E61" s="2">
        <v>9</v>
      </c>
      <c r="F61" s="45">
        <f t="shared" si="8"/>
        <v>24</v>
      </c>
      <c r="G61" s="46">
        <f t="shared" si="9"/>
        <v>75</v>
      </c>
      <c r="H61" s="47">
        <f t="shared" si="10"/>
        <v>0.375</v>
      </c>
      <c r="I61" s="2">
        <f t="shared" si="11"/>
        <v>13</v>
      </c>
      <c r="N61" s="26"/>
    </row>
    <row r="62" spans="1:14" x14ac:dyDescent="0.15">
      <c r="A62" s="1" t="s">
        <v>126</v>
      </c>
      <c r="B62" s="8" t="s">
        <v>338</v>
      </c>
      <c r="C62" s="1" t="s">
        <v>127</v>
      </c>
      <c r="D62" s="2">
        <v>65</v>
      </c>
      <c r="E62" s="2">
        <v>17</v>
      </c>
      <c r="F62" s="45">
        <f t="shared" si="8"/>
        <v>82</v>
      </c>
      <c r="G62" s="46">
        <f t="shared" si="9"/>
        <v>67</v>
      </c>
      <c r="H62" s="47">
        <f t="shared" si="10"/>
        <v>0.2073170731707317</v>
      </c>
      <c r="I62" s="2">
        <f t="shared" si="11"/>
        <v>71</v>
      </c>
      <c r="N62" s="26"/>
    </row>
    <row r="63" spans="1:14" x14ac:dyDescent="0.15">
      <c r="A63" s="1" t="s">
        <v>128</v>
      </c>
      <c r="B63" s="8" t="s">
        <v>40</v>
      </c>
      <c r="C63" s="1" t="s">
        <v>129</v>
      </c>
      <c r="D63" s="2">
        <v>242</v>
      </c>
      <c r="E63" s="2">
        <v>109</v>
      </c>
      <c r="F63" s="45">
        <f t="shared" si="8"/>
        <v>351</v>
      </c>
      <c r="G63" s="46">
        <f t="shared" si="9"/>
        <v>32</v>
      </c>
      <c r="H63" s="47">
        <f t="shared" si="10"/>
        <v>0.31054131054131057</v>
      </c>
      <c r="I63" s="2">
        <f t="shared" si="11"/>
        <v>43</v>
      </c>
      <c r="N63" s="26"/>
    </row>
    <row r="64" spans="1:14" x14ac:dyDescent="0.15">
      <c r="A64" s="1" t="s">
        <v>130</v>
      </c>
      <c r="B64" s="8" t="s">
        <v>339</v>
      </c>
      <c r="C64" s="1" t="s">
        <v>131</v>
      </c>
      <c r="D64" s="2">
        <v>21</v>
      </c>
      <c r="E64" s="2">
        <v>7</v>
      </c>
      <c r="F64" s="45">
        <f t="shared" si="8"/>
        <v>28</v>
      </c>
      <c r="G64" s="46">
        <f t="shared" si="9"/>
        <v>74</v>
      </c>
      <c r="H64" s="47">
        <f t="shared" si="10"/>
        <v>0.25</v>
      </c>
      <c r="I64" s="2">
        <f t="shared" si="11"/>
        <v>64</v>
      </c>
      <c r="N64" s="26"/>
    </row>
    <row r="65" spans="1:14" x14ac:dyDescent="0.15">
      <c r="A65" s="1" t="s">
        <v>132</v>
      </c>
      <c r="B65" s="8" t="s">
        <v>340</v>
      </c>
      <c r="C65" s="1" t="s">
        <v>133</v>
      </c>
      <c r="D65" s="2">
        <v>99</v>
      </c>
      <c r="E65" s="2">
        <v>59</v>
      </c>
      <c r="F65" s="45">
        <f t="shared" si="8"/>
        <v>158</v>
      </c>
      <c r="G65" s="46">
        <f t="shared" si="9"/>
        <v>60</v>
      </c>
      <c r="H65" s="47">
        <f t="shared" si="10"/>
        <v>0.37341772151898733</v>
      </c>
      <c r="I65" s="2">
        <f t="shared" si="11"/>
        <v>14</v>
      </c>
      <c r="N65" s="26"/>
    </row>
    <row r="66" spans="1:14" x14ac:dyDescent="0.15">
      <c r="A66" s="1" t="s">
        <v>134</v>
      </c>
      <c r="B66" s="8" t="s">
        <v>337</v>
      </c>
      <c r="C66" s="1" t="s">
        <v>135</v>
      </c>
      <c r="D66" s="2">
        <v>2584</v>
      </c>
      <c r="E66" s="2">
        <v>1246</v>
      </c>
      <c r="F66" s="45">
        <f t="shared" si="8"/>
        <v>3830</v>
      </c>
      <c r="G66" s="46">
        <f t="shared" si="9"/>
        <v>2</v>
      </c>
      <c r="H66" s="47">
        <f t="shared" si="10"/>
        <v>0.32532637075718018</v>
      </c>
      <c r="I66" s="2">
        <f t="shared" si="11"/>
        <v>37</v>
      </c>
      <c r="N66" s="26"/>
    </row>
    <row r="67" spans="1:14" x14ac:dyDescent="0.15">
      <c r="A67" s="77" t="s">
        <v>136</v>
      </c>
      <c r="B67" s="77" t="s">
        <v>341</v>
      </c>
      <c r="C67" s="77" t="s">
        <v>137</v>
      </c>
      <c r="D67" s="48"/>
      <c r="E67" s="48"/>
      <c r="F67" s="49"/>
      <c r="G67" s="50"/>
      <c r="H67" s="51"/>
      <c r="I67" s="48"/>
      <c r="N67" s="26"/>
    </row>
    <row r="68" spans="1:14" x14ac:dyDescent="0.15">
      <c r="A68" s="1" t="s">
        <v>138</v>
      </c>
      <c r="B68" s="8" t="s">
        <v>338</v>
      </c>
      <c r="C68" s="1" t="s">
        <v>139</v>
      </c>
      <c r="D68" s="2">
        <v>146</v>
      </c>
      <c r="E68" s="2">
        <v>66</v>
      </c>
      <c r="F68" s="45">
        <f>SUM(D68:E68)</f>
        <v>212</v>
      </c>
      <c r="G68" s="46">
        <f>_xlfn.RANK.EQ(F68,$F$12:$F$97,0)</f>
        <v>48</v>
      </c>
      <c r="H68" s="47">
        <f>E68/F68</f>
        <v>0.31132075471698112</v>
      </c>
      <c r="I68" s="2">
        <f>_xlfn.RANK.EQ(H68,$H$12:$H$97,0)</f>
        <v>42</v>
      </c>
      <c r="N68" s="26"/>
    </row>
    <row r="69" spans="1:14" x14ac:dyDescent="0.15">
      <c r="A69" s="1" t="s">
        <v>140</v>
      </c>
      <c r="B69" s="8" t="s">
        <v>337</v>
      </c>
      <c r="C69" s="1" t="s">
        <v>141</v>
      </c>
      <c r="D69" s="2">
        <v>2182</v>
      </c>
      <c r="E69" s="2">
        <v>1214</v>
      </c>
      <c r="F69" s="45">
        <f>SUM(D69:E69)</f>
        <v>3396</v>
      </c>
      <c r="G69" s="46">
        <f>_xlfn.RANK.EQ(F69,$F$12:$F$97,0)</f>
        <v>3</v>
      </c>
      <c r="H69" s="47">
        <f>E69/F69</f>
        <v>0.35747938751472319</v>
      </c>
      <c r="I69" s="2">
        <f>_xlfn.RANK.EQ(H69,$H$12:$H$97,0)</f>
        <v>23</v>
      </c>
      <c r="N69" s="26"/>
    </row>
    <row r="70" spans="1:14" x14ac:dyDescent="0.15">
      <c r="A70" s="77" t="s">
        <v>142</v>
      </c>
      <c r="B70" s="77" t="s">
        <v>341</v>
      </c>
      <c r="C70" s="77" t="s">
        <v>143</v>
      </c>
      <c r="D70" s="48"/>
      <c r="E70" s="48"/>
      <c r="F70" s="49"/>
      <c r="G70" s="50"/>
      <c r="H70" s="51"/>
      <c r="I70" s="48"/>
      <c r="N70" s="26"/>
    </row>
    <row r="71" spans="1:14" x14ac:dyDescent="0.15">
      <c r="A71" s="1" t="s">
        <v>144</v>
      </c>
      <c r="B71" s="8" t="s">
        <v>337</v>
      </c>
      <c r="C71" s="1" t="s">
        <v>145</v>
      </c>
      <c r="D71" s="2">
        <v>1033</v>
      </c>
      <c r="E71" s="2">
        <v>524</v>
      </c>
      <c r="F71" s="45">
        <f>SUM(D71:E71)</f>
        <v>1557</v>
      </c>
      <c r="G71" s="46">
        <f>_xlfn.RANK.EQ(F71,$F$12:$F$97,0)</f>
        <v>11</v>
      </c>
      <c r="H71" s="47">
        <f>E71/F71</f>
        <v>0.3365446371226718</v>
      </c>
      <c r="I71" s="2">
        <f>_xlfn.RANK.EQ(H71,$H$12:$H$97,0)</f>
        <v>33</v>
      </c>
      <c r="N71" s="26"/>
    </row>
    <row r="72" spans="1:14" x14ac:dyDescent="0.15">
      <c r="A72" s="1" t="s">
        <v>146</v>
      </c>
      <c r="B72" s="8" t="s">
        <v>341</v>
      </c>
      <c r="C72" s="1" t="s">
        <v>147</v>
      </c>
      <c r="D72" s="2">
        <v>98</v>
      </c>
      <c r="E72" s="2">
        <v>82</v>
      </c>
      <c r="F72" s="45">
        <f>SUM(D72:E72)</f>
        <v>180</v>
      </c>
      <c r="G72" s="46">
        <f>_xlfn.RANK.EQ(F72,$F$12:$F$97,0)</f>
        <v>55</v>
      </c>
      <c r="H72" s="47">
        <f>E72/F72</f>
        <v>0.45555555555555555</v>
      </c>
      <c r="I72" s="2">
        <f>_xlfn.RANK.EQ(H72,$H$12:$H$97,0)</f>
        <v>7</v>
      </c>
      <c r="N72" s="26"/>
    </row>
    <row r="73" spans="1:14" x14ac:dyDescent="0.15">
      <c r="A73" s="77" t="s">
        <v>148</v>
      </c>
      <c r="B73" s="77" t="s">
        <v>341</v>
      </c>
      <c r="C73" s="77" t="s">
        <v>149</v>
      </c>
      <c r="D73" s="48"/>
      <c r="E73" s="48"/>
      <c r="F73" s="49"/>
      <c r="G73" s="50"/>
      <c r="H73" s="51"/>
      <c r="I73" s="48"/>
      <c r="N73" s="26"/>
    </row>
    <row r="74" spans="1:14" x14ac:dyDescent="0.15">
      <c r="A74" s="1" t="s">
        <v>150</v>
      </c>
      <c r="B74" s="8" t="s">
        <v>343</v>
      </c>
      <c r="C74" s="1" t="s">
        <v>151</v>
      </c>
      <c r="D74" s="2">
        <v>0</v>
      </c>
      <c r="E74" s="2">
        <v>118</v>
      </c>
      <c r="F74" s="45">
        <f t="shared" ref="F74:F82" si="12">SUM(D74:E74)</f>
        <v>118</v>
      </c>
      <c r="G74" s="46">
        <f t="shared" ref="G74:G82" si="13">_xlfn.RANK.EQ(F74,$F$12:$F$97,0)</f>
        <v>63</v>
      </c>
      <c r="H74" s="47">
        <f t="shared" ref="H74:H82" si="14">E74/F74</f>
        <v>1</v>
      </c>
      <c r="I74" s="2">
        <f t="shared" ref="I74:I82" si="15">_xlfn.RANK.EQ(H74,$H$12:$H$97,0)</f>
        <v>1</v>
      </c>
      <c r="N74" s="26"/>
    </row>
    <row r="75" spans="1:14" x14ac:dyDescent="0.15">
      <c r="A75" s="1" t="s">
        <v>152</v>
      </c>
      <c r="B75" s="8" t="s">
        <v>342</v>
      </c>
      <c r="C75" s="1" t="s">
        <v>153</v>
      </c>
      <c r="D75" s="2">
        <v>270</v>
      </c>
      <c r="E75" s="2">
        <v>100</v>
      </c>
      <c r="F75" s="45">
        <f t="shared" si="12"/>
        <v>370</v>
      </c>
      <c r="G75" s="46">
        <f t="shared" si="13"/>
        <v>30</v>
      </c>
      <c r="H75" s="47">
        <f t="shared" si="14"/>
        <v>0.27027027027027029</v>
      </c>
      <c r="I75" s="2">
        <f t="shared" si="15"/>
        <v>60</v>
      </c>
      <c r="N75" s="26"/>
    </row>
    <row r="76" spans="1:14" x14ac:dyDescent="0.15">
      <c r="A76" s="1" t="s">
        <v>154</v>
      </c>
      <c r="B76" s="8" t="s">
        <v>343</v>
      </c>
      <c r="C76" s="1" t="s">
        <v>155</v>
      </c>
      <c r="D76" s="2">
        <v>33</v>
      </c>
      <c r="E76" s="2">
        <v>19</v>
      </c>
      <c r="F76" s="45">
        <f t="shared" si="12"/>
        <v>52</v>
      </c>
      <c r="G76" s="46">
        <f t="shared" si="13"/>
        <v>71</v>
      </c>
      <c r="H76" s="47">
        <f t="shared" si="14"/>
        <v>0.36538461538461536</v>
      </c>
      <c r="I76" s="2">
        <f t="shared" si="15"/>
        <v>19</v>
      </c>
      <c r="N76" s="26"/>
    </row>
    <row r="77" spans="1:14" x14ac:dyDescent="0.15">
      <c r="A77" s="1" t="s">
        <v>156</v>
      </c>
      <c r="B77" s="8" t="s">
        <v>40</v>
      </c>
      <c r="C77" s="1" t="s">
        <v>157</v>
      </c>
      <c r="D77" s="2">
        <v>260</v>
      </c>
      <c r="E77" s="2">
        <v>101</v>
      </c>
      <c r="F77" s="45">
        <f t="shared" si="12"/>
        <v>361</v>
      </c>
      <c r="G77" s="46">
        <f t="shared" si="13"/>
        <v>31</v>
      </c>
      <c r="H77" s="47">
        <f t="shared" si="14"/>
        <v>0.27977839335180055</v>
      </c>
      <c r="I77" s="2">
        <f t="shared" si="15"/>
        <v>56</v>
      </c>
      <c r="N77" s="26"/>
    </row>
    <row r="78" spans="1:14" x14ac:dyDescent="0.15">
      <c r="A78" s="1" t="s">
        <v>158</v>
      </c>
      <c r="B78" s="8" t="s">
        <v>40</v>
      </c>
      <c r="C78" s="1" t="s">
        <v>159</v>
      </c>
      <c r="D78" s="2">
        <v>124</v>
      </c>
      <c r="E78" s="2">
        <v>76</v>
      </c>
      <c r="F78" s="45">
        <f t="shared" si="12"/>
        <v>200</v>
      </c>
      <c r="G78" s="46">
        <f t="shared" si="13"/>
        <v>51</v>
      </c>
      <c r="H78" s="47">
        <f t="shared" si="14"/>
        <v>0.38</v>
      </c>
      <c r="I78" s="2">
        <f t="shared" si="15"/>
        <v>12</v>
      </c>
      <c r="N78" s="26"/>
    </row>
    <row r="79" spans="1:14" x14ac:dyDescent="0.15">
      <c r="A79" s="1" t="s">
        <v>160</v>
      </c>
      <c r="B79" s="8" t="s">
        <v>337</v>
      </c>
      <c r="C79" s="1" t="s">
        <v>161</v>
      </c>
      <c r="D79" s="2">
        <v>821</v>
      </c>
      <c r="E79" s="2">
        <v>427</v>
      </c>
      <c r="F79" s="45">
        <f t="shared" si="12"/>
        <v>1248</v>
      </c>
      <c r="G79" s="46">
        <f t="shared" si="13"/>
        <v>12</v>
      </c>
      <c r="H79" s="47">
        <f t="shared" si="14"/>
        <v>0.3421474358974359</v>
      </c>
      <c r="I79" s="2">
        <f t="shared" si="15"/>
        <v>28</v>
      </c>
      <c r="N79" s="26"/>
    </row>
    <row r="80" spans="1:14" x14ac:dyDescent="0.15">
      <c r="A80" s="1" t="s">
        <v>162</v>
      </c>
      <c r="B80" s="8" t="s">
        <v>337</v>
      </c>
      <c r="C80" s="1" t="s">
        <v>163</v>
      </c>
      <c r="D80" s="2">
        <v>1171</v>
      </c>
      <c r="E80" s="2">
        <v>676</v>
      </c>
      <c r="F80" s="45">
        <f t="shared" si="12"/>
        <v>1847</v>
      </c>
      <c r="G80" s="46">
        <f t="shared" si="13"/>
        <v>9</v>
      </c>
      <c r="H80" s="47">
        <f t="shared" si="14"/>
        <v>0.36599891716296695</v>
      </c>
      <c r="I80" s="2">
        <f t="shared" si="15"/>
        <v>18</v>
      </c>
      <c r="N80" s="26"/>
    </row>
    <row r="81" spans="1:14" x14ac:dyDescent="0.15">
      <c r="A81" s="1" t="s">
        <v>164</v>
      </c>
      <c r="B81" s="8" t="s">
        <v>40</v>
      </c>
      <c r="C81" s="1" t="s">
        <v>165</v>
      </c>
      <c r="D81" s="2">
        <v>272</v>
      </c>
      <c r="E81" s="2">
        <v>118</v>
      </c>
      <c r="F81" s="45">
        <f t="shared" si="12"/>
        <v>390</v>
      </c>
      <c r="G81" s="46">
        <f t="shared" si="13"/>
        <v>29</v>
      </c>
      <c r="H81" s="47">
        <f t="shared" si="14"/>
        <v>0.30256410256410254</v>
      </c>
      <c r="I81" s="2">
        <f t="shared" si="15"/>
        <v>45</v>
      </c>
      <c r="N81" s="26"/>
    </row>
    <row r="82" spans="1:14" x14ac:dyDescent="0.15">
      <c r="A82" s="1" t="s">
        <v>166</v>
      </c>
      <c r="B82" s="8" t="s">
        <v>40</v>
      </c>
      <c r="C82" s="1" t="s">
        <v>167</v>
      </c>
      <c r="D82" s="2">
        <v>323</v>
      </c>
      <c r="E82" s="2">
        <v>179</v>
      </c>
      <c r="F82" s="45">
        <f t="shared" si="12"/>
        <v>502</v>
      </c>
      <c r="G82" s="46">
        <f t="shared" si="13"/>
        <v>24</v>
      </c>
      <c r="H82" s="47">
        <f t="shared" si="14"/>
        <v>0.35657370517928288</v>
      </c>
      <c r="I82" s="2">
        <f t="shared" si="15"/>
        <v>24</v>
      </c>
      <c r="N82" s="26"/>
    </row>
    <row r="83" spans="1:14" x14ac:dyDescent="0.15">
      <c r="A83" s="77" t="s">
        <v>168</v>
      </c>
      <c r="B83" s="77" t="s">
        <v>341</v>
      </c>
      <c r="C83" s="77" t="s">
        <v>169</v>
      </c>
      <c r="D83" s="48"/>
      <c r="E83" s="48"/>
      <c r="F83" s="49"/>
      <c r="G83" s="50"/>
      <c r="H83" s="51"/>
      <c r="I83" s="48"/>
      <c r="N83" s="26"/>
    </row>
    <row r="84" spans="1:14" x14ac:dyDescent="0.15">
      <c r="A84" s="1" t="s">
        <v>170</v>
      </c>
      <c r="B84" s="8" t="s">
        <v>40</v>
      </c>
      <c r="C84" s="1" t="s">
        <v>171</v>
      </c>
      <c r="D84" s="2">
        <v>153</v>
      </c>
      <c r="E84" s="2">
        <v>60</v>
      </c>
      <c r="F84" s="45">
        <f>SUM(D84:E84)</f>
        <v>213</v>
      </c>
      <c r="G84" s="46">
        <f>_xlfn.RANK.EQ(F84,$F$12:$F$97,0)</f>
        <v>47</v>
      </c>
      <c r="H84" s="47">
        <f>E84/F84</f>
        <v>0.28169014084507044</v>
      </c>
      <c r="I84" s="2">
        <f>_xlfn.RANK.EQ(H84,$H$12:$H$97,0)</f>
        <v>55</v>
      </c>
      <c r="N84" s="26"/>
    </row>
    <row r="85" spans="1:14" x14ac:dyDescent="0.15">
      <c r="A85" s="1" t="s">
        <v>172</v>
      </c>
      <c r="B85" s="8" t="s">
        <v>40</v>
      </c>
      <c r="C85" s="1" t="s">
        <v>173</v>
      </c>
      <c r="D85" s="2">
        <v>203</v>
      </c>
      <c r="E85" s="2">
        <v>98</v>
      </c>
      <c r="F85" s="45">
        <f>SUM(D85:E85)</f>
        <v>301</v>
      </c>
      <c r="G85" s="46">
        <f>_xlfn.RANK.EQ(F85,$F$12:$F$97,0)</f>
        <v>36</v>
      </c>
      <c r="H85" s="47">
        <f>E85/F85</f>
        <v>0.32558139534883723</v>
      </c>
      <c r="I85" s="2">
        <f>_xlfn.RANK.EQ(H85,$H$12:$H$97,0)</f>
        <v>36</v>
      </c>
      <c r="N85" s="26"/>
    </row>
    <row r="86" spans="1:14" x14ac:dyDescent="0.15">
      <c r="A86" s="16" t="s">
        <v>174</v>
      </c>
      <c r="B86" s="16" t="s">
        <v>40</v>
      </c>
      <c r="C86" s="16" t="s">
        <v>175</v>
      </c>
      <c r="D86" s="52">
        <v>106</v>
      </c>
      <c r="E86" s="52">
        <v>56</v>
      </c>
      <c r="F86" s="53">
        <f>SUM(D86:E86)</f>
        <v>162</v>
      </c>
      <c r="G86" s="54">
        <f>_xlfn.RANK.EQ(F86,$F$12:$F$97,0)</f>
        <v>58</v>
      </c>
      <c r="H86" s="55">
        <f>E86/F86</f>
        <v>0.34567901234567899</v>
      </c>
      <c r="I86" s="52">
        <f>_xlfn.RANK.EQ(H86,$H$12:$H$97,0)</f>
        <v>27</v>
      </c>
      <c r="N86" s="26"/>
    </row>
    <row r="87" spans="1:14" x14ac:dyDescent="0.15">
      <c r="A87" s="1" t="s">
        <v>176</v>
      </c>
      <c r="B87" s="8" t="s">
        <v>338</v>
      </c>
      <c r="C87" s="1" t="s">
        <v>177</v>
      </c>
      <c r="D87" s="2">
        <v>178</v>
      </c>
      <c r="E87" s="2">
        <v>42</v>
      </c>
      <c r="F87" s="45">
        <f>SUM(D87:E87)</f>
        <v>220</v>
      </c>
      <c r="G87" s="46">
        <f>_xlfn.RANK.EQ(F87,$F$12:$F$97,0)</f>
        <v>45</v>
      </c>
      <c r="H87" s="47">
        <f>E87/F87</f>
        <v>0.19090909090909092</v>
      </c>
      <c r="I87" s="2">
        <f>_xlfn.RANK.EQ(H87,$H$12:$H$97,0)</f>
        <v>74</v>
      </c>
      <c r="N87" s="26"/>
    </row>
    <row r="88" spans="1:14" x14ac:dyDescent="0.15">
      <c r="A88" s="77" t="s">
        <v>178</v>
      </c>
      <c r="B88" s="77" t="s">
        <v>341</v>
      </c>
      <c r="C88" s="77" t="s">
        <v>179</v>
      </c>
      <c r="D88" s="48"/>
      <c r="E88" s="48"/>
      <c r="F88" s="49"/>
      <c r="G88" s="50"/>
      <c r="H88" s="51"/>
      <c r="I88" s="48"/>
      <c r="N88" s="26"/>
    </row>
    <row r="89" spans="1:14" x14ac:dyDescent="0.15">
      <c r="A89" s="1" t="s">
        <v>180</v>
      </c>
      <c r="B89" s="8" t="s">
        <v>337</v>
      </c>
      <c r="C89" s="1" t="s">
        <v>181</v>
      </c>
      <c r="D89" s="2">
        <v>1818</v>
      </c>
      <c r="E89" s="2">
        <v>771</v>
      </c>
      <c r="F89" s="45">
        <f t="shared" ref="F89:F97" si="16">SUM(D89:E89)</f>
        <v>2589</v>
      </c>
      <c r="G89" s="46">
        <f t="shared" ref="G89:G97" si="17">_xlfn.RANK.EQ(F89,$F$12:$F$97,0)</f>
        <v>6</v>
      </c>
      <c r="H89" s="47">
        <f t="shared" ref="H89:H97" si="18">E89/F89</f>
        <v>0.29779837775202783</v>
      </c>
      <c r="I89" s="2">
        <f t="shared" ref="I89:I97" si="19">_xlfn.RANK.EQ(H89,$H$12:$H$97,0)</f>
        <v>47</v>
      </c>
      <c r="N89" s="26"/>
    </row>
    <row r="90" spans="1:14" x14ac:dyDescent="0.15">
      <c r="A90" s="1" t="s">
        <v>182</v>
      </c>
      <c r="B90" s="8" t="s">
        <v>40</v>
      </c>
      <c r="C90" s="1" t="s">
        <v>183</v>
      </c>
      <c r="D90" s="2">
        <v>98</v>
      </c>
      <c r="E90" s="2">
        <v>50</v>
      </c>
      <c r="F90" s="45">
        <f t="shared" si="16"/>
        <v>148</v>
      </c>
      <c r="G90" s="46">
        <f t="shared" si="17"/>
        <v>62</v>
      </c>
      <c r="H90" s="47">
        <f t="shared" si="18"/>
        <v>0.33783783783783783</v>
      </c>
      <c r="I90" s="2">
        <f t="shared" si="19"/>
        <v>31</v>
      </c>
      <c r="N90" s="26"/>
    </row>
    <row r="91" spans="1:14" x14ac:dyDescent="0.15">
      <c r="A91" s="1" t="s">
        <v>184</v>
      </c>
      <c r="B91" s="8" t="s">
        <v>40</v>
      </c>
      <c r="C91" s="1" t="s">
        <v>185</v>
      </c>
      <c r="D91" s="2">
        <v>479</v>
      </c>
      <c r="E91" s="2">
        <v>263</v>
      </c>
      <c r="F91" s="45">
        <f t="shared" si="16"/>
        <v>742</v>
      </c>
      <c r="G91" s="46">
        <f t="shared" si="17"/>
        <v>17</v>
      </c>
      <c r="H91" s="47">
        <f t="shared" si="18"/>
        <v>0.35444743935309975</v>
      </c>
      <c r="I91" s="2">
        <f t="shared" si="19"/>
        <v>25</v>
      </c>
      <c r="N91" s="26"/>
    </row>
    <row r="92" spans="1:14" x14ac:dyDescent="0.15">
      <c r="A92" s="1" t="s">
        <v>186</v>
      </c>
      <c r="B92" s="8" t="s">
        <v>40</v>
      </c>
      <c r="C92" s="1" t="s">
        <v>187</v>
      </c>
      <c r="D92" s="2">
        <v>466</v>
      </c>
      <c r="E92" s="2">
        <v>230</v>
      </c>
      <c r="F92" s="45">
        <f t="shared" si="16"/>
        <v>696</v>
      </c>
      <c r="G92" s="46">
        <f t="shared" si="17"/>
        <v>18</v>
      </c>
      <c r="H92" s="47">
        <f t="shared" si="18"/>
        <v>0.33045977011494254</v>
      </c>
      <c r="I92" s="2">
        <f t="shared" si="19"/>
        <v>35</v>
      </c>
      <c r="N92" s="26"/>
    </row>
    <row r="93" spans="1:14" x14ac:dyDescent="0.15">
      <c r="A93" s="1" t="s">
        <v>188</v>
      </c>
      <c r="B93" s="8" t="s">
        <v>40</v>
      </c>
      <c r="C93" s="1" t="s">
        <v>189</v>
      </c>
      <c r="D93" s="2">
        <v>114</v>
      </c>
      <c r="E93" s="2">
        <v>48</v>
      </c>
      <c r="F93" s="45">
        <f t="shared" si="16"/>
        <v>162</v>
      </c>
      <c r="G93" s="46">
        <f t="shared" si="17"/>
        <v>58</v>
      </c>
      <c r="H93" s="47">
        <f t="shared" si="18"/>
        <v>0.29629629629629628</v>
      </c>
      <c r="I93" s="2">
        <f t="shared" si="19"/>
        <v>50</v>
      </c>
      <c r="N93" s="26"/>
    </row>
    <row r="94" spans="1:14" x14ac:dyDescent="0.15">
      <c r="A94" s="1" t="s">
        <v>190</v>
      </c>
      <c r="B94" s="8" t="s">
        <v>40</v>
      </c>
      <c r="C94" s="1" t="s">
        <v>191</v>
      </c>
      <c r="D94" s="2">
        <v>148</v>
      </c>
      <c r="E94" s="2">
        <v>80</v>
      </c>
      <c r="F94" s="45">
        <f t="shared" si="16"/>
        <v>228</v>
      </c>
      <c r="G94" s="46">
        <f t="shared" si="17"/>
        <v>44</v>
      </c>
      <c r="H94" s="47">
        <f t="shared" si="18"/>
        <v>0.35087719298245612</v>
      </c>
      <c r="I94" s="2">
        <f t="shared" si="19"/>
        <v>26</v>
      </c>
      <c r="N94" s="26"/>
    </row>
    <row r="95" spans="1:14" x14ac:dyDescent="0.15">
      <c r="A95" s="1" t="s">
        <v>192</v>
      </c>
      <c r="B95" s="8" t="s">
        <v>40</v>
      </c>
      <c r="C95" s="1" t="s">
        <v>193</v>
      </c>
      <c r="D95" s="2">
        <v>389</v>
      </c>
      <c r="E95" s="2">
        <v>145</v>
      </c>
      <c r="F95" s="45">
        <f t="shared" si="16"/>
        <v>534</v>
      </c>
      <c r="G95" s="46">
        <f t="shared" si="17"/>
        <v>21</v>
      </c>
      <c r="H95" s="47">
        <f t="shared" si="18"/>
        <v>0.27153558052434457</v>
      </c>
      <c r="I95" s="2">
        <f t="shared" si="19"/>
        <v>58</v>
      </c>
      <c r="N95" s="26"/>
    </row>
    <row r="96" spans="1:14" x14ac:dyDescent="0.15">
      <c r="A96" s="1" t="s">
        <v>194</v>
      </c>
      <c r="B96" s="8" t="s">
        <v>338</v>
      </c>
      <c r="C96" s="1" t="s">
        <v>195</v>
      </c>
      <c r="D96" s="2">
        <v>29</v>
      </c>
      <c r="E96" s="2">
        <v>9</v>
      </c>
      <c r="F96" s="45">
        <f t="shared" si="16"/>
        <v>38</v>
      </c>
      <c r="G96" s="46">
        <f t="shared" si="17"/>
        <v>73</v>
      </c>
      <c r="H96" s="47">
        <f t="shared" si="18"/>
        <v>0.23684210526315788</v>
      </c>
      <c r="I96" s="2">
        <f t="shared" si="19"/>
        <v>68</v>
      </c>
      <c r="N96" s="26"/>
    </row>
    <row r="97" spans="1:14" x14ac:dyDescent="0.15">
      <c r="A97" s="1" t="s">
        <v>196</v>
      </c>
      <c r="B97" s="8" t="s">
        <v>40</v>
      </c>
      <c r="C97" s="1" t="s">
        <v>197</v>
      </c>
      <c r="D97" s="2">
        <v>199</v>
      </c>
      <c r="E97" s="2">
        <v>114</v>
      </c>
      <c r="F97" s="45">
        <f t="shared" si="16"/>
        <v>313</v>
      </c>
      <c r="G97" s="46">
        <f t="shared" si="17"/>
        <v>34</v>
      </c>
      <c r="H97" s="47">
        <f t="shared" si="18"/>
        <v>0.36421725239616615</v>
      </c>
      <c r="I97" s="2">
        <f t="shared" si="19"/>
        <v>21</v>
      </c>
      <c r="N97" s="26"/>
    </row>
    <row r="98" spans="1:14" ht="14.25" thickBot="1" x14ac:dyDescent="0.2">
      <c r="B98" s="90"/>
    </row>
    <row r="99" spans="1:14" ht="14.25" thickBot="1" x14ac:dyDescent="0.2">
      <c r="C99" s="263" t="s">
        <v>507</v>
      </c>
      <c r="D99" s="264">
        <f>SUM(D12:D97)</f>
        <v>35028</v>
      </c>
      <c r="E99" s="264">
        <f t="shared" ref="E99:F99" si="20">SUM(E12:E97)</f>
        <v>17108</v>
      </c>
      <c r="F99" s="265">
        <f t="shared" si="20"/>
        <v>52136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E9B9F38D-2E0E-4EAC-BF9E-8A41E58A6D8D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tabColor theme="9"/>
  </sheetPr>
  <dimension ref="A1:M99"/>
  <sheetViews>
    <sheetView showOutlineSymbols="0" showWhiteSpace="0" workbookViewId="0">
      <pane xSplit="3" ySplit="11" topLeftCell="D27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485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10</v>
      </c>
      <c r="E6" s="57">
        <f>INDEX(E12:E97,MATCH(C6,C12:C97,0),0)</f>
        <v>15</v>
      </c>
      <c r="F6" s="57">
        <f>SUM(D6:E6)</f>
        <v>25</v>
      </c>
      <c r="G6" s="58">
        <f>_xlfn.RANK.EQ(F6,$F$12:$F$97,0)</f>
        <v>60</v>
      </c>
      <c r="H6" s="59">
        <f>E6/F6</f>
        <v>0.6</v>
      </c>
      <c r="I6" s="60">
        <f>_xlfn.RANK.EQ(H6,$H$12:$H$97,0)</f>
        <v>1</v>
      </c>
    </row>
    <row r="7" spans="1:13" x14ac:dyDescent="0.15">
      <c r="C7" s="28" t="s">
        <v>21</v>
      </c>
      <c r="D7" s="94">
        <f>ROUND(SUMIF($B$12:$B$97,"G",D12:D97)/(COUNTIFS(B12:B97,"G",D12:D97,"&lt;&gt;")),1)</f>
        <v>28.1</v>
      </c>
      <c r="E7" s="95">
        <f>ROUND(SUMIF($B$12:$B$97,"G",E12:E97)/(COUNTIFS(B12:B97,"G",D12:D97,"&lt;&gt;")),1)</f>
        <v>17.2</v>
      </c>
      <c r="F7" s="95">
        <f>ROUND(SUM(D7:E7),1)</f>
        <v>45.3</v>
      </c>
      <c r="G7" s="30"/>
      <c r="H7" s="31">
        <f>E7/F7</f>
        <v>0.37969094922737306</v>
      </c>
      <c r="I7" s="32"/>
    </row>
    <row r="8" spans="1:13" ht="14.25" thickBot="1" x14ac:dyDescent="0.2">
      <c r="C8" s="33" t="s">
        <v>22</v>
      </c>
      <c r="D8" s="97">
        <f>ROUND(AVERAGE(D12:D97),1)</f>
        <v>72.8</v>
      </c>
      <c r="E8" s="98">
        <f>ROUND(AVERAGE(E12:E97),1)</f>
        <v>38.799999999999997</v>
      </c>
      <c r="F8" s="98">
        <f>ROUND(SUM(D8:E8),1)</f>
        <v>111.6</v>
      </c>
      <c r="G8" s="36"/>
      <c r="H8" s="37">
        <f>E8/F8</f>
        <v>0.34767025089605735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2019年度（基準日：５月１日）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39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127</v>
      </c>
      <c r="E12" s="2">
        <v>48</v>
      </c>
      <c r="F12" s="45">
        <f>SUM(D12:E12)</f>
        <v>175</v>
      </c>
      <c r="G12" s="46">
        <f>_xlfn.RANK.EQ(F12,$F$12:$F$97,0)</f>
        <v>12</v>
      </c>
      <c r="H12" s="47">
        <f>E12/F12</f>
        <v>0.2742857142857143</v>
      </c>
      <c r="I12" s="2">
        <f>_xlfn.RANK.EQ(H12,$H$12:$H$97,0)</f>
        <v>45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56</v>
      </c>
      <c r="E13" s="2">
        <v>12</v>
      </c>
      <c r="F13" s="45">
        <f>SUM(D13:E13)</f>
        <v>68</v>
      </c>
      <c r="G13" s="46">
        <f>_xlfn.RANK.EQ(F13,$F$12:$F$97,0)</f>
        <v>29</v>
      </c>
      <c r="H13" s="47">
        <f>E13/F13</f>
        <v>0.17647058823529413</v>
      </c>
      <c r="I13" s="2">
        <f>_xlfn.RANK.EQ(H13,$H$12:$H$97,0)</f>
        <v>58</v>
      </c>
    </row>
    <row r="14" spans="1:13" x14ac:dyDescent="0.15">
      <c r="A14" s="77" t="s">
        <v>29</v>
      </c>
      <c r="B14" s="77" t="s">
        <v>338</v>
      </c>
      <c r="C14" s="77" t="s">
        <v>30</v>
      </c>
      <c r="D14" s="48"/>
      <c r="E14" s="48"/>
      <c r="F14" s="49"/>
      <c r="G14" s="50"/>
      <c r="H14" s="51"/>
      <c r="I14" s="48"/>
    </row>
    <row r="15" spans="1:13" x14ac:dyDescent="0.15">
      <c r="A15" s="1" t="s">
        <v>31</v>
      </c>
      <c r="B15" s="8" t="s">
        <v>339</v>
      </c>
      <c r="C15" s="1" t="s">
        <v>32</v>
      </c>
      <c r="D15" s="2">
        <v>61</v>
      </c>
      <c r="E15" s="2">
        <v>12</v>
      </c>
      <c r="F15" s="45">
        <f>SUM(D15:E15)</f>
        <v>73</v>
      </c>
      <c r="G15" s="46">
        <f>_xlfn.RANK.EQ(F15,$F$12:$F$97,0)</f>
        <v>27</v>
      </c>
      <c r="H15" s="47">
        <f>E15/F15</f>
        <v>0.16438356164383561</v>
      </c>
      <c r="I15" s="2">
        <f>_xlfn.RANK.EQ(H15,$H$12:$H$97,0)</f>
        <v>59</v>
      </c>
    </row>
    <row r="16" spans="1:13" x14ac:dyDescent="0.15">
      <c r="A16" s="77" t="s">
        <v>33</v>
      </c>
      <c r="B16" s="77" t="s">
        <v>338</v>
      </c>
      <c r="C16" s="77" t="s">
        <v>34</v>
      </c>
      <c r="D16" s="48"/>
      <c r="E16" s="48"/>
      <c r="F16" s="49"/>
      <c r="G16" s="50"/>
      <c r="H16" s="51"/>
      <c r="I16" s="48"/>
    </row>
    <row r="17" spans="1:9" x14ac:dyDescent="0.15">
      <c r="A17" s="77" t="s">
        <v>35</v>
      </c>
      <c r="B17" s="77" t="s">
        <v>338</v>
      </c>
      <c r="C17" s="77" t="s">
        <v>36</v>
      </c>
      <c r="D17" s="48"/>
      <c r="E17" s="48"/>
      <c r="F17" s="49"/>
      <c r="G17" s="50"/>
      <c r="H17" s="51"/>
      <c r="I17" s="48"/>
    </row>
    <row r="18" spans="1:9" x14ac:dyDescent="0.15">
      <c r="A18" s="77" t="s">
        <v>37</v>
      </c>
      <c r="B18" s="77" t="s">
        <v>340</v>
      </c>
      <c r="C18" s="77" t="s">
        <v>38</v>
      </c>
      <c r="D18" s="48"/>
      <c r="E18" s="48"/>
      <c r="F18" s="49"/>
      <c r="G18" s="50"/>
      <c r="H18" s="51"/>
      <c r="I18" s="48"/>
    </row>
    <row r="19" spans="1:9" x14ac:dyDescent="0.15">
      <c r="A19" s="1" t="s">
        <v>39</v>
      </c>
      <c r="B19" s="8" t="s">
        <v>40</v>
      </c>
      <c r="C19" s="1" t="s">
        <v>41</v>
      </c>
      <c r="D19" s="2">
        <v>20</v>
      </c>
      <c r="E19" s="2">
        <v>12</v>
      </c>
      <c r="F19" s="45">
        <f t="shared" ref="F19:F27" si="0">SUM(D19:E19)</f>
        <v>32</v>
      </c>
      <c r="G19" s="46">
        <f t="shared" ref="G19:G27" si="1">_xlfn.RANK.EQ(F19,$F$12:$F$97,0)</f>
        <v>54</v>
      </c>
      <c r="H19" s="47">
        <f t="shared" ref="H19:H27" si="2">E19/F19</f>
        <v>0.375</v>
      </c>
      <c r="I19" s="2">
        <f t="shared" ref="I19:I27" si="3">_xlfn.RANK.EQ(H19,$H$12:$H$97,0)</f>
        <v>25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26</v>
      </c>
      <c r="E20" s="2">
        <v>10</v>
      </c>
      <c r="F20" s="45">
        <f t="shared" si="0"/>
        <v>36</v>
      </c>
      <c r="G20" s="46">
        <f t="shared" si="1"/>
        <v>47</v>
      </c>
      <c r="H20" s="47">
        <f t="shared" si="2"/>
        <v>0.27777777777777779</v>
      </c>
      <c r="I20" s="2">
        <f t="shared" si="3"/>
        <v>43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154</v>
      </c>
      <c r="E21" s="2">
        <v>47</v>
      </c>
      <c r="F21" s="45">
        <f t="shared" si="0"/>
        <v>201</v>
      </c>
      <c r="G21" s="46">
        <f t="shared" si="1"/>
        <v>8</v>
      </c>
      <c r="H21" s="47">
        <f t="shared" si="2"/>
        <v>0.23383084577114427</v>
      </c>
      <c r="I21" s="2">
        <f t="shared" si="3"/>
        <v>52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36</v>
      </c>
      <c r="E22" s="2">
        <v>24</v>
      </c>
      <c r="F22" s="45">
        <f t="shared" si="0"/>
        <v>60</v>
      </c>
      <c r="G22" s="46">
        <f t="shared" si="1"/>
        <v>30</v>
      </c>
      <c r="H22" s="47">
        <f t="shared" si="2"/>
        <v>0.4</v>
      </c>
      <c r="I22" s="2">
        <f t="shared" si="3"/>
        <v>18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27</v>
      </c>
      <c r="E23" s="2">
        <v>6</v>
      </c>
      <c r="F23" s="45">
        <f t="shared" si="0"/>
        <v>33</v>
      </c>
      <c r="G23" s="46">
        <f t="shared" si="1"/>
        <v>52</v>
      </c>
      <c r="H23" s="47">
        <f t="shared" si="2"/>
        <v>0.18181818181818182</v>
      </c>
      <c r="I23" s="2">
        <f t="shared" si="3"/>
        <v>57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24</v>
      </c>
      <c r="E24" s="2">
        <v>19</v>
      </c>
      <c r="F24" s="45">
        <f t="shared" si="0"/>
        <v>43</v>
      </c>
      <c r="G24" s="46">
        <f t="shared" si="1"/>
        <v>39</v>
      </c>
      <c r="H24" s="47">
        <f t="shared" si="2"/>
        <v>0.44186046511627908</v>
      </c>
      <c r="I24" s="2">
        <f t="shared" si="3"/>
        <v>10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14</v>
      </c>
      <c r="E25" s="2">
        <v>12</v>
      </c>
      <c r="F25" s="45">
        <f t="shared" si="0"/>
        <v>26</v>
      </c>
      <c r="G25" s="46">
        <f t="shared" si="1"/>
        <v>58</v>
      </c>
      <c r="H25" s="47">
        <f t="shared" si="2"/>
        <v>0.46153846153846156</v>
      </c>
      <c r="I25" s="2">
        <f t="shared" si="3"/>
        <v>6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22</v>
      </c>
      <c r="E26" s="2">
        <v>9</v>
      </c>
      <c r="F26" s="45">
        <f t="shared" si="0"/>
        <v>31</v>
      </c>
      <c r="G26" s="46">
        <f t="shared" si="1"/>
        <v>55</v>
      </c>
      <c r="H26" s="47">
        <f t="shared" si="2"/>
        <v>0.29032258064516131</v>
      </c>
      <c r="I26" s="2">
        <f t="shared" si="3"/>
        <v>40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127</v>
      </c>
      <c r="E27" s="2">
        <v>53</v>
      </c>
      <c r="F27" s="45">
        <f t="shared" si="0"/>
        <v>180</v>
      </c>
      <c r="G27" s="46">
        <f t="shared" si="1"/>
        <v>10</v>
      </c>
      <c r="H27" s="47">
        <f t="shared" si="2"/>
        <v>0.29444444444444445</v>
      </c>
      <c r="I27" s="2">
        <f t="shared" si="3"/>
        <v>39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15</v>
      </c>
      <c r="E29" s="2">
        <v>19</v>
      </c>
      <c r="F29" s="45">
        <f>SUM(D29:E29)</f>
        <v>34</v>
      </c>
      <c r="G29" s="46">
        <f>_xlfn.RANK.EQ(F29,$F$12:$F$97,0)</f>
        <v>51</v>
      </c>
      <c r="H29" s="47">
        <f>E29/F29</f>
        <v>0.55882352941176472</v>
      </c>
      <c r="I29" s="2">
        <f>_xlfn.RANK.EQ(H29,$H$12:$H$97,0)</f>
        <v>2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14</v>
      </c>
      <c r="E30" s="2">
        <v>13</v>
      </c>
      <c r="F30" s="45">
        <f>SUM(D30:E30)</f>
        <v>27</v>
      </c>
      <c r="G30" s="46">
        <f>_xlfn.RANK.EQ(F30,$F$12:$F$97,0)</f>
        <v>57</v>
      </c>
      <c r="H30" s="47">
        <f>E30/F30</f>
        <v>0.48148148148148145</v>
      </c>
      <c r="I30" s="2">
        <f>_xlfn.RANK.EQ(H30,$H$12:$H$97,0)</f>
        <v>5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32</v>
      </c>
      <c r="E31" s="2">
        <v>11</v>
      </c>
      <c r="F31" s="45">
        <f>SUM(D31:E31)</f>
        <v>43</v>
      </c>
      <c r="G31" s="46">
        <f>_xlfn.RANK.EQ(F31,$F$12:$F$97,0)</f>
        <v>39</v>
      </c>
      <c r="H31" s="47">
        <f>E31/F31</f>
        <v>0.2558139534883721</v>
      </c>
      <c r="I31" s="2">
        <f>_xlfn.RANK.EQ(H31,$H$12:$H$97,0)</f>
        <v>49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49</v>
      </c>
      <c r="E32" s="2">
        <v>40</v>
      </c>
      <c r="F32" s="45">
        <f>SUM(D32:E32)</f>
        <v>89</v>
      </c>
      <c r="G32" s="46">
        <f>_xlfn.RANK.EQ(F32,$F$12:$F$97,0)</f>
        <v>20</v>
      </c>
      <c r="H32" s="47">
        <f>E32/F32</f>
        <v>0.449438202247191</v>
      </c>
      <c r="I32" s="2">
        <f>_xlfn.RANK.EQ(H32,$H$12:$H$97,0)</f>
        <v>9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517</v>
      </c>
      <c r="E33" s="2">
        <v>327</v>
      </c>
      <c r="F33" s="45">
        <f>SUM(D33:E33)</f>
        <v>844</v>
      </c>
      <c r="G33" s="46">
        <f>_xlfn.RANK.EQ(F33,$F$12:$F$97,0)</f>
        <v>1</v>
      </c>
      <c r="H33" s="47">
        <f>E33/F33</f>
        <v>0.38744075829383884</v>
      </c>
      <c r="I33" s="2">
        <f>_xlfn.RANK.EQ(H33,$H$12:$H$97,0)</f>
        <v>23</v>
      </c>
    </row>
    <row r="34" spans="1:9" x14ac:dyDescent="0.15">
      <c r="A34" s="77" t="s">
        <v>70</v>
      </c>
      <c r="B34" s="77" t="s">
        <v>340</v>
      </c>
      <c r="C34" s="77" t="s">
        <v>71</v>
      </c>
      <c r="D34" s="48"/>
      <c r="E34" s="48"/>
      <c r="F34" s="49"/>
      <c r="G34" s="50"/>
      <c r="H34" s="51"/>
      <c r="I34" s="48"/>
    </row>
    <row r="35" spans="1:9" x14ac:dyDescent="0.15">
      <c r="A35" s="77" t="s">
        <v>72</v>
      </c>
      <c r="B35" s="77" t="s">
        <v>339</v>
      </c>
      <c r="C35" s="77" t="s">
        <v>73</v>
      </c>
      <c r="D35" s="48"/>
      <c r="E35" s="48"/>
      <c r="F35" s="49"/>
      <c r="G35" s="50"/>
      <c r="H35" s="51"/>
      <c r="I35" s="48"/>
    </row>
    <row r="36" spans="1:9" x14ac:dyDescent="0.15">
      <c r="A36" s="77" t="s">
        <v>74</v>
      </c>
      <c r="B36" s="77" t="s">
        <v>339</v>
      </c>
      <c r="C36" s="77" t="s">
        <v>75</v>
      </c>
      <c r="D36" s="48"/>
      <c r="E36" s="48"/>
      <c r="F36" s="49"/>
      <c r="G36" s="50"/>
      <c r="H36" s="51"/>
      <c r="I36" s="48"/>
    </row>
    <row r="37" spans="1:9" x14ac:dyDescent="0.15">
      <c r="A37" s="1" t="s">
        <v>76</v>
      </c>
      <c r="B37" s="8" t="s">
        <v>338</v>
      </c>
      <c r="C37" s="1" t="s">
        <v>77</v>
      </c>
      <c r="D37" s="2">
        <v>85</v>
      </c>
      <c r="E37" s="2">
        <v>11</v>
      </c>
      <c r="F37" s="45">
        <f>SUM(D37:E37)</f>
        <v>96</v>
      </c>
      <c r="G37" s="46">
        <f>_xlfn.RANK.EQ(F37,$F$12:$F$97,0)</f>
        <v>18</v>
      </c>
      <c r="H37" s="47">
        <f>E37/F37</f>
        <v>0.11458333333333333</v>
      </c>
      <c r="I37" s="2">
        <f>_xlfn.RANK.EQ(H37,$H$12:$H$97,0)</f>
        <v>60</v>
      </c>
    </row>
    <row r="38" spans="1:9" x14ac:dyDescent="0.15">
      <c r="A38" s="77" t="s">
        <v>78</v>
      </c>
      <c r="B38" s="77" t="s">
        <v>343</v>
      </c>
      <c r="C38" s="77" t="s">
        <v>79</v>
      </c>
      <c r="D38" s="48"/>
      <c r="E38" s="48"/>
      <c r="F38" s="49"/>
      <c r="G38" s="50"/>
      <c r="H38" s="51"/>
      <c r="I38" s="48"/>
    </row>
    <row r="39" spans="1:9" x14ac:dyDescent="0.15">
      <c r="A39" s="1" t="s">
        <v>80</v>
      </c>
      <c r="B39" s="8" t="s">
        <v>341</v>
      </c>
      <c r="C39" s="1" t="s">
        <v>81</v>
      </c>
      <c r="D39" s="2">
        <v>142</v>
      </c>
      <c r="E39" s="2">
        <v>80</v>
      </c>
      <c r="F39" s="45">
        <f>SUM(D39:E39)</f>
        <v>222</v>
      </c>
      <c r="G39" s="46">
        <f>_xlfn.RANK.EQ(F39,$F$12:$F$97,0)</f>
        <v>6</v>
      </c>
      <c r="H39" s="47">
        <f>E39/F39</f>
        <v>0.36036036036036034</v>
      </c>
      <c r="I39" s="2">
        <f>_xlfn.RANK.EQ(H39,$H$12:$H$97,0)</f>
        <v>29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64</v>
      </c>
      <c r="E40" s="2">
        <v>18</v>
      </c>
      <c r="F40" s="45">
        <f>SUM(D40:E40)</f>
        <v>82</v>
      </c>
      <c r="G40" s="46">
        <f>_xlfn.RANK.EQ(F40,$F$12:$F$97,0)</f>
        <v>22</v>
      </c>
      <c r="H40" s="47">
        <f>E40/F40</f>
        <v>0.21951219512195122</v>
      </c>
      <c r="I40" s="2">
        <f>_xlfn.RANK.EQ(H40,$H$12:$H$97,0)</f>
        <v>53</v>
      </c>
    </row>
    <row r="41" spans="1:9" x14ac:dyDescent="0.15">
      <c r="A41" s="77" t="s">
        <v>84</v>
      </c>
      <c r="B41" s="77" t="s">
        <v>338</v>
      </c>
      <c r="C41" s="77" t="s">
        <v>85</v>
      </c>
      <c r="D41" s="48"/>
      <c r="E41" s="48"/>
      <c r="F41" s="49"/>
      <c r="G41" s="50"/>
      <c r="H41" s="51"/>
      <c r="I41" s="48"/>
    </row>
    <row r="42" spans="1:9" x14ac:dyDescent="0.15">
      <c r="A42" s="1" t="s">
        <v>86</v>
      </c>
      <c r="B42" s="8" t="s">
        <v>339</v>
      </c>
      <c r="C42" s="1" t="s">
        <v>87</v>
      </c>
      <c r="D42" s="2">
        <v>240</v>
      </c>
      <c r="E42" s="2">
        <v>160</v>
      </c>
      <c r="F42" s="45">
        <f>SUM(D42:E42)</f>
        <v>400</v>
      </c>
      <c r="G42" s="46">
        <f>_xlfn.RANK.EQ(F42,$F$12:$F$97,0)</f>
        <v>3</v>
      </c>
      <c r="H42" s="47">
        <f>E42/F42</f>
        <v>0.4</v>
      </c>
      <c r="I42" s="2">
        <f>_xlfn.RANK.EQ(H42,$H$12:$H$97,0)</f>
        <v>18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48"/>
      <c r="E43" s="48"/>
      <c r="F43" s="49"/>
      <c r="G43" s="50"/>
      <c r="H43" s="51"/>
      <c r="I43" s="48"/>
    </row>
    <row r="44" spans="1:9" x14ac:dyDescent="0.15">
      <c r="A44" s="77" t="s">
        <v>90</v>
      </c>
      <c r="B44" s="91" t="s">
        <v>338</v>
      </c>
      <c r="C44" s="77" t="s">
        <v>91</v>
      </c>
      <c r="D44" s="48"/>
      <c r="E44" s="48"/>
      <c r="F44" s="49"/>
      <c r="G44" s="50"/>
      <c r="H44" s="51"/>
      <c r="I44" s="48"/>
    </row>
    <row r="45" spans="1:9" x14ac:dyDescent="0.15">
      <c r="A45" s="1" t="s">
        <v>92</v>
      </c>
      <c r="B45" s="8" t="s">
        <v>343</v>
      </c>
      <c r="C45" s="1" t="s">
        <v>93</v>
      </c>
      <c r="D45" s="2">
        <v>32</v>
      </c>
      <c r="E45" s="2">
        <v>12</v>
      </c>
      <c r="F45" s="45">
        <f>SUM(D45:E45)</f>
        <v>44</v>
      </c>
      <c r="G45" s="46">
        <f>_xlfn.RANK.EQ(F45,$F$12:$F$97,0)</f>
        <v>37</v>
      </c>
      <c r="H45" s="47">
        <f>E45/F45</f>
        <v>0.27272727272727271</v>
      </c>
      <c r="I45" s="2">
        <f>_xlfn.RANK.EQ(H45,$H$12:$H$97,0)</f>
        <v>46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5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34</v>
      </c>
      <c r="E47" s="2">
        <v>9</v>
      </c>
      <c r="F47" s="45">
        <f>SUM(D47:E47)</f>
        <v>43</v>
      </c>
      <c r="G47" s="46">
        <f>_xlfn.RANK.EQ(F47,$F$12:$F$97,0)</f>
        <v>39</v>
      </c>
      <c r="H47" s="47">
        <f>E47/F47</f>
        <v>0.20930232558139536</v>
      </c>
      <c r="I47" s="2">
        <f>_xlfn.RANK.EQ(H47,$H$12:$H$97,0)</f>
        <v>55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31</v>
      </c>
      <c r="E48" s="2">
        <v>2</v>
      </c>
      <c r="F48" s="45">
        <f>SUM(D48:E48)</f>
        <v>33</v>
      </c>
      <c r="G48" s="46">
        <f>_xlfn.RANK.EQ(F48,$F$12:$F$97,0)</f>
        <v>52</v>
      </c>
      <c r="H48" s="47">
        <f>E48/F48</f>
        <v>6.0606060606060608E-2</v>
      </c>
      <c r="I48" s="2">
        <f>_xlfn.RANK.EQ(H48,$H$12:$H$97,0)</f>
        <v>61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136</v>
      </c>
      <c r="E49" s="2">
        <v>55</v>
      </c>
      <c r="F49" s="45">
        <f>SUM(D49:E49)</f>
        <v>191</v>
      </c>
      <c r="G49" s="46">
        <f>_xlfn.RANK.EQ(F49,$F$12:$F$97,0)</f>
        <v>9</v>
      </c>
      <c r="H49" s="47">
        <f>E49/F49</f>
        <v>0.2879581151832461</v>
      </c>
      <c r="I49" s="2">
        <f>_xlfn.RANK.EQ(H49,$H$12:$H$97,0)</f>
        <v>41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17</v>
      </c>
      <c r="E50" s="2">
        <v>9</v>
      </c>
      <c r="F50" s="45">
        <f>SUM(D50:E50)</f>
        <v>26</v>
      </c>
      <c r="G50" s="46">
        <f>_xlfn.RANK.EQ(F50,$F$12:$F$97,0)</f>
        <v>58</v>
      </c>
      <c r="H50" s="47">
        <f>E50/F50</f>
        <v>0.34615384615384615</v>
      </c>
      <c r="I50" s="2">
        <f>_xlfn.RANK.EQ(H50,$H$12:$H$97,0)</f>
        <v>31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34</v>
      </c>
      <c r="E51" s="2">
        <v>23</v>
      </c>
      <c r="F51" s="45">
        <f>SUM(D51:E51)</f>
        <v>57</v>
      </c>
      <c r="G51" s="46">
        <f>_xlfn.RANK.EQ(F51,$F$12:$F$97,0)</f>
        <v>32</v>
      </c>
      <c r="H51" s="47">
        <f>E51/F51</f>
        <v>0.40350877192982454</v>
      </c>
      <c r="I51" s="2">
        <f>_xlfn.RANK.EQ(H51,$H$12:$H$97,0)</f>
        <v>17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48"/>
      <c r="E52" s="48"/>
      <c r="F52" s="49"/>
      <c r="G52" s="50"/>
      <c r="H52" s="51"/>
      <c r="I52" s="48"/>
    </row>
    <row r="53" spans="1:9" x14ac:dyDescent="0.15">
      <c r="A53" s="1" t="s">
        <v>108</v>
      </c>
      <c r="B53" s="8" t="s">
        <v>40</v>
      </c>
      <c r="C53" s="1" t="s">
        <v>109</v>
      </c>
      <c r="D53" s="2">
        <v>39</v>
      </c>
      <c r="E53" s="2">
        <v>33</v>
      </c>
      <c r="F53" s="45">
        <f>SUM(D53:E53)</f>
        <v>72</v>
      </c>
      <c r="G53" s="46">
        <f>_xlfn.RANK.EQ(F53,$F$12:$F$97,0)</f>
        <v>28</v>
      </c>
      <c r="H53" s="47">
        <f>E53/F53</f>
        <v>0.45833333333333331</v>
      </c>
      <c r="I53" s="2">
        <f>_xlfn.RANK.EQ(H53,$H$12:$H$97,0)</f>
        <v>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30</v>
      </c>
      <c r="E54" s="2">
        <v>19</v>
      </c>
      <c r="F54" s="45">
        <f>SUM(D54:E54)</f>
        <v>49</v>
      </c>
      <c r="G54" s="46">
        <f>_xlfn.RANK.EQ(F54,$F$12:$F$97,0)</f>
        <v>35</v>
      </c>
      <c r="H54" s="47">
        <f>E54/F54</f>
        <v>0.38775510204081631</v>
      </c>
      <c r="I54" s="2">
        <f>_xlfn.RANK.EQ(H54,$H$12:$H$97,0)</f>
        <v>22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32</v>
      </c>
      <c r="E55" s="2">
        <v>9</v>
      </c>
      <c r="F55" s="45">
        <f>SUM(D55:E55)</f>
        <v>41</v>
      </c>
      <c r="G55" s="46">
        <f>_xlfn.RANK.EQ(F55,$F$12:$F$97,0)</f>
        <v>42</v>
      </c>
      <c r="H55" s="47">
        <f>E55/F55</f>
        <v>0.21951219512195122</v>
      </c>
      <c r="I55" s="2">
        <f>_xlfn.RANK.EQ(H55,$H$12:$H$97,0)</f>
        <v>53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35</v>
      </c>
      <c r="E56" s="2">
        <v>20</v>
      </c>
      <c r="F56" s="45">
        <f>SUM(D56:E56)</f>
        <v>55</v>
      </c>
      <c r="G56" s="46">
        <f>_xlfn.RANK.EQ(F56,$F$12:$F$97,0)</f>
        <v>33</v>
      </c>
      <c r="H56" s="47">
        <f>E56/F56</f>
        <v>0.36363636363636365</v>
      </c>
      <c r="I56" s="2">
        <f>_xlfn.RANK.EQ(H56,$H$12:$H$97,0)</f>
        <v>28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34</v>
      </c>
      <c r="E57" s="2">
        <v>12</v>
      </c>
      <c r="F57" s="45">
        <f>SUM(D57:E57)</f>
        <v>46</v>
      </c>
      <c r="G57" s="46">
        <f>_xlfn.RANK.EQ(F57,$F$12:$F$97,0)</f>
        <v>36</v>
      </c>
      <c r="H57" s="47">
        <f>E57/F57</f>
        <v>0.2608695652173913</v>
      </c>
      <c r="I57" s="2">
        <f>_xlfn.RANK.EQ(H57,$H$12:$H$97,0)</f>
        <v>48</v>
      </c>
    </row>
    <row r="58" spans="1:9" x14ac:dyDescent="0.15">
      <c r="A58" s="77" t="s">
        <v>118</v>
      </c>
      <c r="B58" s="77" t="s">
        <v>340</v>
      </c>
      <c r="C58" s="77" t="s">
        <v>119</v>
      </c>
      <c r="D58" s="48"/>
      <c r="E58" s="48"/>
      <c r="F58" s="49"/>
      <c r="G58" s="50"/>
      <c r="H58" s="51"/>
      <c r="I58" s="48"/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59</v>
      </c>
      <c r="E59" s="2">
        <v>31</v>
      </c>
      <c r="F59" s="45">
        <f>SUM(D59:E59)</f>
        <v>90</v>
      </c>
      <c r="G59" s="46">
        <f>_xlfn.RANK.EQ(F59,$F$12:$F$97,0)</f>
        <v>19</v>
      </c>
      <c r="H59" s="47">
        <f>E59/F59</f>
        <v>0.34444444444444444</v>
      </c>
      <c r="I59" s="2">
        <f>_xlfn.RANK.EQ(H59,$H$12:$H$97,0)</f>
        <v>32</v>
      </c>
    </row>
    <row r="60" spans="1:9" x14ac:dyDescent="0.15">
      <c r="A60" s="77" t="s">
        <v>122</v>
      </c>
      <c r="B60" s="77" t="s">
        <v>338</v>
      </c>
      <c r="C60" s="77" t="s">
        <v>123</v>
      </c>
      <c r="D60" s="48"/>
      <c r="E60" s="48"/>
      <c r="F60" s="49"/>
      <c r="G60" s="50"/>
      <c r="H60" s="51"/>
      <c r="I60" s="48"/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75</v>
      </c>
      <c r="E61" s="2">
        <v>32</v>
      </c>
      <c r="F61" s="45">
        <f>SUM(D61:E61)</f>
        <v>107</v>
      </c>
      <c r="G61" s="46">
        <f>_xlfn.RANK.EQ(F61,$F$12:$F$97,0)</f>
        <v>16</v>
      </c>
      <c r="H61" s="47">
        <f>E61/F61</f>
        <v>0.29906542056074764</v>
      </c>
      <c r="I61" s="2">
        <f>_xlfn.RANK.EQ(H61,$H$12:$H$97,0)</f>
        <v>38</v>
      </c>
    </row>
    <row r="62" spans="1:9" x14ac:dyDescent="0.15">
      <c r="A62" s="77" t="s">
        <v>126</v>
      </c>
      <c r="B62" s="77" t="s">
        <v>338</v>
      </c>
      <c r="C62" s="77" t="s">
        <v>127</v>
      </c>
      <c r="D62" s="48"/>
      <c r="E62" s="48"/>
      <c r="F62" s="49"/>
      <c r="G62" s="50"/>
      <c r="H62" s="51"/>
      <c r="I62" s="48"/>
    </row>
    <row r="63" spans="1:9" x14ac:dyDescent="0.15">
      <c r="A63" s="1" t="s">
        <v>128</v>
      </c>
      <c r="B63" s="8" t="s">
        <v>40</v>
      </c>
      <c r="C63" s="1" t="s">
        <v>129</v>
      </c>
      <c r="D63" s="2">
        <v>18</v>
      </c>
      <c r="E63" s="2">
        <v>11</v>
      </c>
      <c r="F63" s="45">
        <f>SUM(D63:E63)</f>
        <v>29</v>
      </c>
      <c r="G63" s="46">
        <f>_xlfn.RANK.EQ(F63,$F$12:$F$97,0)</f>
        <v>56</v>
      </c>
      <c r="H63" s="47">
        <f>E63/F63</f>
        <v>0.37931034482758619</v>
      </c>
      <c r="I63" s="2">
        <f>_xlfn.RANK.EQ(H63,$H$12:$H$97,0)</f>
        <v>24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24</v>
      </c>
      <c r="E64" s="2">
        <v>12</v>
      </c>
      <c r="F64" s="45">
        <f>SUM(D64:E64)</f>
        <v>36</v>
      </c>
      <c r="G64" s="46">
        <f>_xlfn.RANK.EQ(F64,$F$12:$F$97,0)</f>
        <v>47</v>
      </c>
      <c r="H64" s="47">
        <f>E64/F64</f>
        <v>0.33333333333333331</v>
      </c>
      <c r="I64" s="2">
        <f>_xlfn.RANK.EQ(H64,$H$12:$H$97,0)</f>
        <v>36</v>
      </c>
    </row>
    <row r="65" spans="1:9" x14ac:dyDescent="0.15">
      <c r="A65" s="77" t="s">
        <v>132</v>
      </c>
      <c r="B65" s="77" t="s">
        <v>340</v>
      </c>
      <c r="C65" s="77" t="s">
        <v>133</v>
      </c>
      <c r="D65" s="48"/>
      <c r="E65" s="48"/>
      <c r="F65" s="49"/>
      <c r="G65" s="50"/>
      <c r="H65" s="51"/>
      <c r="I65" s="48"/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462</v>
      </c>
      <c r="E66" s="2">
        <v>272</v>
      </c>
      <c r="F66" s="45">
        <f>SUM(D66:E66)</f>
        <v>734</v>
      </c>
      <c r="G66" s="46">
        <f>_xlfn.RANK.EQ(F66,$F$12:$F$97,0)</f>
        <v>2</v>
      </c>
      <c r="H66" s="47">
        <f>E66/F66</f>
        <v>0.37057220708446864</v>
      </c>
      <c r="I66" s="2">
        <f>_xlfn.RANK.EQ(H66,$H$12:$H$97,0)</f>
        <v>27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59</v>
      </c>
      <c r="E67" s="2">
        <v>43</v>
      </c>
      <c r="F67" s="45">
        <f>SUM(D67:E67)</f>
        <v>102</v>
      </c>
      <c r="G67" s="46">
        <f>_xlfn.RANK.EQ(F67,$F$12:$F$97,0)</f>
        <v>17</v>
      </c>
      <c r="H67" s="47">
        <f>E67/F67</f>
        <v>0.42156862745098039</v>
      </c>
      <c r="I67" s="2">
        <f>_xlfn.RANK.EQ(H67,$H$12:$H$97,0)</f>
        <v>15</v>
      </c>
    </row>
    <row r="68" spans="1:9" x14ac:dyDescent="0.15">
      <c r="A68" s="77" t="s">
        <v>138</v>
      </c>
      <c r="B68" s="77" t="s">
        <v>338</v>
      </c>
      <c r="C68" s="77" t="s">
        <v>139</v>
      </c>
      <c r="D68" s="48"/>
      <c r="E68" s="48"/>
      <c r="F68" s="49"/>
      <c r="G68" s="50"/>
      <c r="H68" s="51"/>
      <c r="I68" s="48"/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130</v>
      </c>
      <c r="E69" s="2">
        <v>50</v>
      </c>
      <c r="F69" s="45">
        <f>SUM(D69:E69)</f>
        <v>180</v>
      </c>
      <c r="G69" s="46">
        <f>_xlfn.RANK.EQ(F69,$F$12:$F$97,0)</f>
        <v>10</v>
      </c>
      <c r="H69" s="47">
        <f>E69/F69</f>
        <v>0.27777777777777779</v>
      </c>
      <c r="I69" s="2">
        <f>_xlfn.RANK.EQ(H69,$H$12:$H$97,0)</f>
        <v>43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101</v>
      </c>
      <c r="E70" s="2">
        <v>52</v>
      </c>
      <c r="F70" s="45">
        <f>SUM(D70:E70)</f>
        <v>153</v>
      </c>
      <c r="G70" s="46">
        <f>_xlfn.RANK.EQ(F70,$F$12:$F$97,0)</f>
        <v>14</v>
      </c>
      <c r="H70" s="47">
        <f>E70/F70</f>
        <v>0.33986928104575165</v>
      </c>
      <c r="I70" s="2">
        <f>_xlfn.RANK.EQ(H70,$H$12:$H$97,0)</f>
        <v>35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220</v>
      </c>
      <c r="E71" s="2">
        <v>87</v>
      </c>
      <c r="F71" s="45">
        <f>SUM(D71:E71)</f>
        <v>307</v>
      </c>
      <c r="G71" s="46">
        <f>_xlfn.RANK.EQ(F71,$F$12:$F$97,0)</f>
        <v>4</v>
      </c>
      <c r="H71" s="47">
        <f>E71/F71</f>
        <v>0.28338762214983715</v>
      </c>
      <c r="I71" s="2">
        <f>_xlfn.RANK.EQ(H71,$H$12:$H$97,0)</f>
        <v>42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142</v>
      </c>
      <c r="E72" s="2">
        <v>71</v>
      </c>
      <c r="F72" s="45">
        <f>SUM(D72:E72)</f>
        <v>213</v>
      </c>
      <c r="G72" s="46">
        <f>_xlfn.RANK.EQ(F72,$F$12:$F$97,0)</f>
        <v>7</v>
      </c>
      <c r="H72" s="47">
        <f>E72/F72</f>
        <v>0.33333333333333331</v>
      </c>
      <c r="I72" s="2">
        <f>_xlfn.RANK.EQ(H72,$H$12:$H$97,0)</f>
        <v>36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33</v>
      </c>
      <c r="E73" s="2">
        <v>11</v>
      </c>
      <c r="F73" s="45">
        <f>SUM(D73:E73)</f>
        <v>44</v>
      </c>
      <c r="G73" s="46">
        <f>_xlfn.RANK.EQ(F73,$F$12:$F$97,0)</f>
        <v>37</v>
      </c>
      <c r="H73" s="47">
        <f>E73/F73</f>
        <v>0.25</v>
      </c>
      <c r="I73" s="2">
        <f>_xlfn.RANK.EQ(H73,$H$12:$H$97,0)</f>
        <v>50</v>
      </c>
    </row>
    <row r="74" spans="1:9" x14ac:dyDescent="0.15">
      <c r="A74" s="77" t="s">
        <v>150</v>
      </c>
      <c r="B74" s="77" t="s">
        <v>343</v>
      </c>
      <c r="C74" s="77" t="s">
        <v>151</v>
      </c>
      <c r="D74" s="48"/>
      <c r="E74" s="48"/>
      <c r="F74" s="49"/>
      <c r="G74" s="50"/>
      <c r="H74" s="51"/>
      <c r="I74" s="48"/>
    </row>
    <row r="75" spans="1:9" x14ac:dyDescent="0.15">
      <c r="A75" s="77" t="s">
        <v>152</v>
      </c>
      <c r="B75" s="77" t="s">
        <v>342</v>
      </c>
      <c r="C75" s="77" t="s">
        <v>153</v>
      </c>
      <c r="D75" s="48"/>
      <c r="E75" s="48"/>
      <c r="F75" s="49"/>
      <c r="G75" s="50"/>
      <c r="H75" s="51"/>
      <c r="I75" s="48"/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27</v>
      </c>
      <c r="E76" s="2">
        <v>14</v>
      </c>
      <c r="F76" s="45">
        <f>SUM(D76:E76)</f>
        <v>41</v>
      </c>
      <c r="G76" s="46">
        <f>_xlfn.RANK.EQ(F76,$F$12:$F$97,0)</f>
        <v>42</v>
      </c>
      <c r="H76" s="47">
        <f>E76/F76</f>
        <v>0.34146341463414637</v>
      </c>
      <c r="I76" s="2">
        <f>_xlfn.RANK.EQ(H76,$H$12:$H$97,0)</f>
        <v>34</v>
      </c>
    </row>
    <row r="77" spans="1:9" x14ac:dyDescent="0.15">
      <c r="A77" s="77" t="s">
        <v>156</v>
      </c>
      <c r="B77" s="77" t="s">
        <v>40</v>
      </c>
      <c r="C77" s="77" t="s">
        <v>157</v>
      </c>
      <c r="D77" s="48"/>
      <c r="E77" s="48"/>
      <c r="F77" s="49"/>
      <c r="G77" s="50"/>
      <c r="H77" s="51"/>
      <c r="I77" s="48"/>
    </row>
    <row r="78" spans="1:9" x14ac:dyDescent="0.15">
      <c r="A78" s="1" t="s">
        <v>158</v>
      </c>
      <c r="B78" s="8" t="s">
        <v>40</v>
      </c>
      <c r="C78" s="1" t="s">
        <v>159</v>
      </c>
      <c r="D78" s="2">
        <v>21</v>
      </c>
      <c r="E78" s="2">
        <v>16</v>
      </c>
      <c r="F78" s="45">
        <f>SUM(D78:E78)</f>
        <v>37</v>
      </c>
      <c r="G78" s="46">
        <f>_xlfn.RANK.EQ(F78,$F$12:$F$97,0)</f>
        <v>46</v>
      </c>
      <c r="H78" s="47">
        <f>E78/F78</f>
        <v>0.43243243243243246</v>
      </c>
      <c r="I78" s="2">
        <f>_xlfn.RANK.EQ(H78,$H$12:$H$97,0)</f>
        <v>11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63</v>
      </c>
      <c r="E79" s="2">
        <v>54</v>
      </c>
      <c r="F79" s="45">
        <f>SUM(D79:E79)</f>
        <v>117</v>
      </c>
      <c r="G79" s="46">
        <f>_xlfn.RANK.EQ(F79,$F$12:$F$97,0)</f>
        <v>15</v>
      </c>
      <c r="H79" s="47">
        <f>E79/F79</f>
        <v>0.46153846153846156</v>
      </c>
      <c r="I79" s="2">
        <f>_xlfn.RANK.EQ(H79,$H$12:$H$97,0)</f>
        <v>6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47</v>
      </c>
      <c r="E80" s="2">
        <v>35</v>
      </c>
      <c r="F80" s="45">
        <f>SUM(D80:E80)</f>
        <v>82</v>
      </c>
      <c r="G80" s="46">
        <f>_xlfn.RANK.EQ(F80,$F$12:$F$97,0)</f>
        <v>22</v>
      </c>
      <c r="H80" s="47">
        <f>E80/F80</f>
        <v>0.42682926829268292</v>
      </c>
      <c r="I80" s="2">
        <f>_xlfn.RANK.EQ(H80,$H$12:$H$97,0)</f>
        <v>12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63</v>
      </c>
      <c r="E81" s="2">
        <v>23</v>
      </c>
      <c r="F81" s="45">
        <f>SUM(D81:E81)</f>
        <v>86</v>
      </c>
      <c r="G81" s="46">
        <f>_xlfn.RANK.EQ(F81,$F$12:$F$97,0)</f>
        <v>21</v>
      </c>
      <c r="H81" s="47">
        <f>E81/F81</f>
        <v>0.26744186046511625</v>
      </c>
      <c r="I81" s="2">
        <f>_xlfn.RANK.EQ(H81,$H$12:$H$97,0)</f>
        <v>47</v>
      </c>
    </row>
    <row r="82" spans="1:9" x14ac:dyDescent="0.15">
      <c r="A82" s="77" t="s">
        <v>166</v>
      </c>
      <c r="B82" s="77" t="s">
        <v>40</v>
      </c>
      <c r="C82" s="77" t="s">
        <v>167</v>
      </c>
      <c r="D82" s="48"/>
      <c r="E82" s="48"/>
      <c r="F82" s="49"/>
      <c r="G82" s="50"/>
      <c r="H82" s="51"/>
      <c r="I82" s="48"/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84</v>
      </c>
      <c r="E83" s="2">
        <v>84</v>
      </c>
      <c r="F83" s="45">
        <f>SUM(D83:E83)</f>
        <v>168</v>
      </c>
      <c r="G83" s="46">
        <f>_xlfn.RANK.EQ(F83,$F$12:$F$97,0)</f>
        <v>13</v>
      </c>
      <c r="H83" s="47">
        <f>E83/F83</f>
        <v>0.5</v>
      </c>
      <c r="I83" s="2">
        <f>_xlfn.RANK.EQ(H83,$H$12:$H$97,0)</f>
        <v>4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46</v>
      </c>
      <c r="E84" s="2">
        <v>30</v>
      </c>
      <c r="F84" s="45">
        <f>SUM(D84:E84)</f>
        <v>76</v>
      </c>
      <c r="G84" s="46">
        <f>_xlfn.RANK.EQ(F84,$F$12:$F$97,0)</f>
        <v>25</v>
      </c>
      <c r="H84" s="47">
        <f>E84/F84</f>
        <v>0.39473684210526316</v>
      </c>
      <c r="I84" s="2">
        <f>_xlfn.RANK.EQ(H84,$H$12:$H$97,0)</f>
        <v>20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32</v>
      </c>
      <c r="E85" s="2">
        <v>8</v>
      </c>
      <c r="F85" s="45">
        <f>SUM(D85:E85)</f>
        <v>40</v>
      </c>
      <c r="G85" s="46">
        <f>_xlfn.RANK.EQ(F85,$F$12:$F$97,0)</f>
        <v>44</v>
      </c>
      <c r="H85" s="47">
        <f>E85/F85</f>
        <v>0.2</v>
      </c>
      <c r="I85" s="2">
        <f>_xlfn.RANK.EQ(H85,$H$12:$H$97,0)</f>
        <v>56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10</v>
      </c>
      <c r="E86" s="52">
        <v>15</v>
      </c>
      <c r="F86" s="53">
        <f>SUM(D86:E86)</f>
        <v>25</v>
      </c>
      <c r="G86" s="54">
        <f>_xlfn.RANK.EQ(F86,$F$12:$F$97,0)</f>
        <v>60</v>
      </c>
      <c r="H86" s="55">
        <f>E86/F86</f>
        <v>0.6</v>
      </c>
      <c r="I86" s="52">
        <f>_xlfn.RANK.EQ(H86,$H$12:$H$97,0)</f>
        <v>1</v>
      </c>
    </row>
    <row r="87" spans="1:9" x14ac:dyDescent="0.15">
      <c r="A87" s="77" t="s">
        <v>176</v>
      </c>
      <c r="B87" s="77" t="s">
        <v>338</v>
      </c>
      <c r="C87" s="77" t="s">
        <v>177</v>
      </c>
      <c r="D87" s="48"/>
      <c r="E87" s="48"/>
      <c r="F87" s="49"/>
      <c r="G87" s="50"/>
      <c r="H87" s="51"/>
      <c r="I87" s="48"/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43</v>
      </c>
      <c r="E88" s="2">
        <v>32</v>
      </c>
      <c r="F88" s="45">
        <f t="shared" ref="F88:F95" si="4">SUM(D88:E88)</f>
        <v>75</v>
      </c>
      <c r="G88" s="46">
        <f t="shared" ref="G88:G95" si="5">_xlfn.RANK.EQ(F88,$F$12:$F$97,0)</f>
        <v>26</v>
      </c>
      <c r="H88" s="47">
        <f t="shared" ref="H88:H95" si="6">E88/F88</f>
        <v>0.42666666666666669</v>
      </c>
      <c r="I88" s="2">
        <f t="shared" ref="I88:I95" si="7">_xlfn.RANK.EQ(H88,$H$12:$H$97,0)</f>
        <v>13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193</v>
      </c>
      <c r="E89" s="2">
        <v>108</v>
      </c>
      <c r="F89" s="45">
        <f t="shared" si="4"/>
        <v>301</v>
      </c>
      <c r="G89" s="46">
        <f t="shared" si="5"/>
        <v>5</v>
      </c>
      <c r="H89" s="47">
        <f t="shared" si="6"/>
        <v>0.35880398671096347</v>
      </c>
      <c r="I89" s="2">
        <f t="shared" si="7"/>
        <v>30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23</v>
      </c>
      <c r="E90" s="2">
        <v>17</v>
      </c>
      <c r="F90" s="45">
        <f t="shared" si="4"/>
        <v>40</v>
      </c>
      <c r="G90" s="46">
        <f t="shared" si="5"/>
        <v>44</v>
      </c>
      <c r="H90" s="47">
        <f t="shared" si="6"/>
        <v>0.42499999999999999</v>
      </c>
      <c r="I90" s="2">
        <f t="shared" si="7"/>
        <v>14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30</v>
      </c>
      <c r="E91" s="2">
        <v>21</v>
      </c>
      <c r="F91" s="45">
        <f t="shared" si="4"/>
        <v>51</v>
      </c>
      <c r="G91" s="46">
        <f t="shared" si="5"/>
        <v>34</v>
      </c>
      <c r="H91" s="47">
        <f t="shared" si="6"/>
        <v>0.41176470588235292</v>
      </c>
      <c r="I91" s="2">
        <f t="shared" si="7"/>
        <v>16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23</v>
      </c>
      <c r="E92" s="2">
        <v>12</v>
      </c>
      <c r="F92" s="45">
        <f t="shared" si="4"/>
        <v>35</v>
      </c>
      <c r="G92" s="46">
        <f t="shared" si="5"/>
        <v>49</v>
      </c>
      <c r="H92" s="47">
        <f t="shared" si="6"/>
        <v>0.34285714285714286</v>
      </c>
      <c r="I92" s="2">
        <f t="shared" si="7"/>
        <v>33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12</v>
      </c>
      <c r="E93" s="2">
        <v>4</v>
      </c>
      <c r="F93" s="45">
        <f t="shared" si="4"/>
        <v>16</v>
      </c>
      <c r="G93" s="46">
        <f t="shared" si="5"/>
        <v>61</v>
      </c>
      <c r="H93" s="47">
        <f t="shared" si="6"/>
        <v>0.25</v>
      </c>
      <c r="I93" s="2">
        <f t="shared" si="7"/>
        <v>50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22</v>
      </c>
      <c r="E94" s="2">
        <v>13</v>
      </c>
      <c r="F94" s="45">
        <f t="shared" si="4"/>
        <v>35</v>
      </c>
      <c r="G94" s="46">
        <f t="shared" si="5"/>
        <v>49</v>
      </c>
      <c r="H94" s="47">
        <f t="shared" si="6"/>
        <v>0.37142857142857144</v>
      </c>
      <c r="I94" s="2">
        <f t="shared" si="7"/>
        <v>26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27</v>
      </c>
      <c r="E95" s="2">
        <v>32</v>
      </c>
      <c r="F95" s="45">
        <f t="shared" si="4"/>
        <v>59</v>
      </c>
      <c r="G95" s="46">
        <f t="shared" si="5"/>
        <v>31</v>
      </c>
      <c r="H95" s="47">
        <f t="shared" si="6"/>
        <v>0.5423728813559322</v>
      </c>
      <c r="I95" s="2">
        <f t="shared" si="7"/>
        <v>3</v>
      </c>
    </row>
    <row r="96" spans="1:9" x14ac:dyDescent="0.15">
      <c r="A96" s="77" t="s">
        <v>194</v>
      </c>
      <c r="B96" s="77" t="s">
        <v>338</v>
      </c>
      <c r="C96" s="77" t="s">
        <v>195</v>
      </c>
      <c r="D96" s="48"/>
      <c r="E96" s="48"/>
      <c r="F96" s="49"/>
      <c r="G96" s="50"/>
      <c r="H96" s="51"/>
      <c r="I96" s="48"/>
    </row>
    <row r="97" spans="1:9" x14ac:dyDescent="0.15">
      <c r="A97" s="1" t="s">
        <v>196</v>
      </c>
      <c r="B97" s="8" t="s">
        <v>40</v>
      </c>
      <c r="C97" s="1" t="s">
        <v>197</v>
      </c>
      <c r="D97" s="2">
        <v>48</v>
      </c>
      <c r="E97" s="2">
        <v>31</v>
      </c>
      <c r="F97" s="45">
        <f>SUM(D97:E97)</f>
        <v>79</v>
      </c>
      <c r="G97" s="46">
        <f>_xlfn.RANK.EQ(F97,$F$12:$F$97,0)</f>
        <v>24</v>
      </c>
      <c r="H97" s="47">
        <f>E97/F97</f>
        <v>0.39240506329113922</v>
      </c>
      <c r="I97" s="2">
        <f>_xlfn.RANK.EQ(H97,$H$12:$H$97,0)</f>
        <v>21</v>
      </c>
    </row>
    <row r="98" spans="1:9" ht="14.25" thickBot="1" x14ac:dyDescent="0.2">
      <c r="B98" s="26"/>
    </row>
    <row r="99" spans="1:9" ht="14.25" thickBot="1" x14ac:dyDescent="0.2">
      <c r="C99" s="263" t="s">
        <v>507</v>
      </c>
      <c r="D99" s="264">
        <f>SUM(D12:D97)</f>
        <v>4443</v>
      </c>
      <c r="E99" s="264">
        <f t="shared" ref="E99:F99" si="8">SUM(E12:E97)</f>
        <v>2367</v>
      </c>
      <c r="F99" s="265">
        <f t="shared" si="8"/>
        <v>6810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485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13</v>
      </c>
      <c r="E6" s="57">
        <f>INDEX(E12:E97,MATCH(C6,C12:C97,0),0)</f>
        <v>14</v>
      </c>
      <c r="F6" s="57">
        <f>SUM(D6:E6)</f>
        <v>27</v>
      </c>
      <c r="G6" s="58">
        <f>_xlfn.RANK.EQ(F6,$F$12:$F$97,0)</f>
        <v>57</v>
      </c>
      <c r="H6" s="59">
        <f>E6/F6</f>
        <v>0.51851851851851849</v>
      </c>
      <c r="I6" s="60">
        <f>_xlfn.RANK.EQ(H6,$H$12:$H$97,0)</f>
        <v>5</v>
      </c>
    </row>
    <row r="7" spans="1:13" x14ac:dyDescent="0.15">
      <c r="C7" s="28" t="s">
        <v>21</v>
      </c>
      <c r="D7" s="94">
        <f>ROUND(SUMIF($B$12:$B$97,"G",D12:D97)/(COUNTIFS(B12:B97,"G",D12:D97,"&lt;&gt;")),1)</f>
        <v>31</v>
      </c>
      <c r="E7" s="95">
        <f>ROUND(SUMIF($B$12:$B$97,"G",E12:E97)/(COUNTIFS(B12:B97,"G",D12:D97,"&lt;&gt;")),1)</f>
        <v>21.1</v>
      </c>
      <c r="F7" s="95">
        <f>ROUND(SUM(D7:E7),1)</f>
        <v>52.1</v>
      </c>
      <c r="G7" s="30"/>
      <c r="H7" s="31">
        <f>E7/F7</f>
        <v>0.4049904030710173</v>
      </c>
      <c r="I7" s="32"/>
    </row>
    <row r="8" spans="1:13" ht="14.25" thickBot="1" x14ac:dyDescent="0.2">
      <c r="C8" s="33" t="s">
        <v>22</v>
      </c>
      <c r="D8" s="97">
        <f>ROUND(AVERAGE(D12:D97),1)</f>
        <v>76.5</v>
      </c>
      <c r="E8" s="98">
        <f>ROUND(AVERAGE(E12:E97),1)</f>
        <v>44.8</v>
      </c>
      <c r="F8" s="98">
        <f>ROUND(SUM(D8:E8),1)</f>
        <v>121.3</v>
      </c>
      <c r="G8" s="36"/>
      <c r="H8" s="37">
        <f>E8/F8</f>
        <v>0.36933223413025557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2020年度（基準日：５月１日）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39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129</v>
      </c>
      <c r="E12" s="2">
        <v>50</v>
      </c>
      <c r="F12" s="45">
        <f>SUM(D12:E12)</f>
        <v>179</v>
      </c>
      <c r="G12" s="46">
        <f>_xlfn.RANK.EQ(F12,$F$12:$F$97,0)</f>
        <v>14</v>
      </c>
      <c r="H12" s="47">
        <f>E12/F12</f>
        <v>0.27932960893854747</v>
      </c>
      <c r="I12" s="2">
        <f>_xlfn.RANK.EQ(H12,$H$12:$H$97,0)</f>
        <v>50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46</v>
      </c>
      <c r="E13" s="2">
        <v>18</v>
      </c>
      <c r="F13" s="45">
        <f>SUM(D13:E13)</f>
        <v>64</v>
      </c>
      <c r="G13" s="46">
        <f>_xlfn.RANK.EQ(F13,$F$12:$F$97,0)</f>
        <v>31</v>
      </c>
      <c r="H13" s="47">
        <f>E13/F13</f>
        <v>0.28125</v>
      </c>
      <c r="I13" s="2">
        <f>_xlfn.RANK.EQ(H13,$H$12:$H$97,0)</f>
        <v>47</v>
      </c>
    </row>
    <row r="14" spans="1:13" x14ac:dyDescent="0.15">
      <c r="A14" s="77" t="s">
        <v>29</v>
      </c>
      <c r="B14" s="77" t="s">
        <v>338</v>
      </c>
      <c r="C14" s="77" t="s">
        <v>30</v>
      </c>
      <c r="D14" s="48"/>
      <c r="E14" s="48"/>
      <c r="F14" s="49"/>
      <c r="G14" s="50"/>
      <c r="H14" s="51"/>
      <c r="I14" s="48"/>
    </row>
    <row r="15" spans="1:13" x14ac:dyDescent="0.15">
      <c r="A15" s="1" t="s">
        <v>31</v>
      </c>
      <c r="B15" s="8" t="s">
        <v>339</v>
      </c>
      <c r="C15" s="1" t="s">
        <v>32</v>
      </c>
      <c r="D15" s="2">
        <v>58</v>
      </c>
      <c r="E15" s="2">
        <v>15</v>
      </c>
      <c r="F15" s="45">
        <f>SUM(D15:E15)</f>
        <v>73</v>
      </c>
      <c r="G15" s="46">
        <f>_xlfn.RANK.EQ(F15,$F$12:$F$97,0)</f>
        <v>28</v>
      </c>
      <c r="H15" s="47">
        <f>E15/F15</f>
        <v>0.20547945205479451</v>
      </c>
      <c r="I15" s="2">
        <f>_xlfn.RANK.EQ(H15,$H$12:$H$97,0)</f>
        <v>58</v>
      </c>
    </row>
    <row r="16" spans="1:13" x14ac:dyDescent="0.15">
      <c r="A16" s="77" t="s">
        <v>33</v>
      </c>
      <c r="B16" s="77" t="s">
        <v>338</v>
      </c>
      <c r="C16" s="77" t="s">
        <v>34</v>
      </c>
      <c r="D16" s="48"/>
      <c r="E16" s="48"/>
      <c r="F16" s="49"/>
      <c r="G16" s="50"/>
      <c r="H16" s="51"/>
      <c r="I16" s="48"/>
    </row>
    <row r="17" spans="1:9" x14ac:dyDescent="0.15">
      <c r="A17" s="77" t="s">
        <v>35</v>
      </c>
      <c r="B17" s="77" t="s">
        <v>338</v>
      </c>
      <c r="C17" s="77" t="s">
        <v>36</v>
      </c>
      <c r="D17" s="48"/>
      <c r="E17" s="48"/>
      <c r="F17" s="49"/>
      <c r="G17" s="50"/>
      <c r="H17" s="51"/>
      <c r="I17" s="48"/>
    </row>
    <row r="18" spans="1:9" x14ac:dyDescent="0.15">
      <c r="A18" s="77" t="s">
        <v>37</v>
      </c>
      <c r="B18" s="77" t="s">
        <v>340</v>
      </c>
      <c r="C18" s="77" t="s">
        <v>38</v>
      </c>
      <c r="D18" s="48"/>
      <c r="E18" s="48"/>
      <c r="F18" s="49"/>
      <c r="G18" s="50"/>
      <c r="H18" s="51"/>
      <c r="I18" s="48"/>
    </row>
    <row r="19" spans="1:9" x14ac:dyDescent="0.15">
      <c r="A19" s="1" t="s">
        <v>39</v>
      </c>
      <c r="B19" s="8" t="s">
        <v>40</v>
      </c>
      <c r="C19" s="1" t="s">
        <v>41</v>
      </c>
      <c r="D19" s="2">
        <v>20</v>
      </c>
      <c r="E19" s="2">
        <v>11</v>
      </c>
      <c r="F19" s="45">
        <f t="shared" ref="F19:F27" si="0">SUM(D19:E19)</f>
        <v>31</v>
      </c>
      <c r="G19" s="46">
        <f t="shared" ref="G19:G27" si="1">_xlfn.RANK.EQ(F19,$F$12:$F$97,0)</f>
        <v>53</v>
      </c>
      <c r="H19" s="47">
        <f t="shared" ref="H19:H27" si="2">E19/F19</f>
        <v>0.35483870967741937</v>
      </c>
      <c r="I19" s="2">
        <f t="shared" ref="I19:I27" si="3">_xlfn.RANK.EQ(H19,$H$12:$H$97,0)</f>
        <v>34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24</v>
      </c>
      <c r="E20" s="2">
        <v>9</v>
      </c>
      <c r="F20" s="45">
        <f t="shared" si="0"/>
        <v>33</v>
      </c>
      <c r="G20" s="46">
        <f t="shared" si="1"/>
        <v>50</v>
      </c>
      <c r="H20" s="47">
        <f t="shared" si="2"/>
        <v>0.27272727272727271</v>
      </c>
      <c r="I20" s="2">
        <f t="shared" si="3"/>
        <v>52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188</v>
      </c>
      <c r="E21" s="2">
        <v>82</v>
      </c>
      <c r="F21" s="45">
        <f t="shared" si="0"/>
        <v>270</v>
      </c>
      <c r="G21" s="46">
        <f t="shared" si="1"/>
        <v>7</v>
      </c>
      <c r="H21" s="47">
        <f t="shared" si="2"/>
        <v>0.3037037037037037</v>
      </c>
      <c r="I21" s="2">
        <f t="shared" si="3"/>
        <v>45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39</v>
      </c>
      <c r="E22" s="2">
        <v>25</v>
      </c>
      <c r="F22" s="45">
        <f t="shared" si="0"/>
        <v>64</v>
      </c>
      <c r="G22" s="46">
        <f t="shared" si="1"/>
        <v>31</v>
      </c>
      <c r="H22" s="47">
        <f t="shared" si="2"/>
        <v>0.390625</v>
      </c>
      <c r="I22" s="2">
        <f t="shared" si="3"/>
        <v>27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18</v>
      </c>
      <c r="E23" s="2">
        <v>7</v>
      </c>
      <c r="F23" s="45">
        <f t="shared" si="0"/>
        <v>25</v>
      </c>
      <c r="G23" s="46">
        <f t="shared" si="1"/>
        <v>60</v>
      </c>
      <c r="H23" s="47">
        <f t="shared" si="2"/>
        <v>0.28000000000000003</v>
      </c>
      <c r="I23" s="2">
        <f t="shared" si="3"/>
        <v>49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20</v>
      </c>
      <c r="E24" s="2">
        <v>22</v>
      </c>
      <c r="F24" s="45">
        <f t="shared" si="0"/>
        <v>42</v>
      </c>
      <c r="G24" s="46">
        <f t="shared" si="1"/>
        <v>44</v>
      </c>
      <c r="H24" s="47">
        <f t="shared" si="2"/>
        <v>0.52380952380952384</v>
      </c>
      <c r="I24" s="2">
        <f t="shared" si="3"/>
        <v>4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14</v>
      </c>
      <c r="E25" s="2">
        <v>9</v>
      </c>
      <c r="F25" s="45">
        <f t="shared" si="0"/>
        <v>23</v>
      </c>
      <c r="G25" s="46">
        <f t="shared" si="1"/>
        <v>61</v>
      </c>
      <c r="H25" s="47">
        <f t="shared" si="2"/>
        <v>0.39130434782608697</v>
      </c>
      <c r="I25" s="2">
        <f t="shared" si="3"/>
        <v>26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22</v>
      </c>
      <c r="E26" s="2">
        <v>8</v>
      </c>
      <c r="F26" s="45">
        <f t="shared" si="0"/>
        <v>30</v>
      </c>
      <c r="G26" s="46">
        <f t="shared" si="1"/>
        <v>55</v>
      </c>
      <c r="H26" s="47">
        <f t="shared" si="2"/>
        <v>0.26666666666666666</v>
      </c>
      <c r="I26" s="2">
        <f t="shared" si="3"/>
        <v>56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133</v>
      </c>
      <c r="E27" s="2">
        <v>51</v>
      </c>
      <c r="F27" s="45">
        <f t="shared" si="0"/>
        <v>184</v>
      </c>
      <c r="G27" s="46">
        <f t="shared" si="1"/>
        <v>13</v>
      </c>
      <c r="H27" s="47">
        <f t="shared" si="2"/>
        <v>0.27717391304347827</v>
      </c>
      <c r="I27" s="2">
        <f t="shared" si="3"/>
        <v>51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14</v>
      </c>
      <c r="E29" s="2">
        <v>17</v>
      </c>
      <c r="F29" s="45">
        <f>SUM(D29:E29)</f>
        <v>31</v>
      </c>
      <c r="G29" s="46">
        <f>_xlfn.RANK.EQ(F29,$F$12:$F$97,0)</f>
        <v>53</v>
      </c>
      <c r="H29" s="47">
        <f>E29/F29</f>
        <v>0.54838709677419351</v>
      </c>
      <c r="I29" s="2">
        <f>_xlfn.RANK.EQ(H29,$H$12:$H$97,0)</f>
        <v>3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17</v>
      </c>
      <c r="E30" s="2">
        <v>15</v>
      </c>
      <c r="F30" s="45">
        <f>SUM(D30:E30)</f>
        <v>32</v>
      </c>
      <c r="G30" s="46">
        <f>_xlfn.RANK.EQ(F30,$F$12:$F$97,0)</f>
        <v>52</v>
      </c>
      <c r="H30" s="47">
        <f>E30/F30</f>
        <v>0.46875</v>
      </c>
      <c r="I30" s="2">
        <f>_xlfn.RANK.EQ(H30,$H$12:$H$97,0)</f>
        <v>12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30</v>
      </c>
      <c r="E31" s="2">
        <v>10</v>
      </c>
      <c r="F31" s="45">
        <f>SUM(D31:E31)</f>
        <v>40</v>
      </c>
      <c r="G31" s="46">
        <f>_xlfn.RANK.EQ(F31,$F$12:$F$97,0)</f>
        <v>45</v>
      </c>
      <c r="H31" s="47">
        <f>E31/F31</f>
        <v>0.25</v>
      </c>
      <c r="I31" s="2">
        <f>_xlfn.RANK.EQ(H31,$H$12:$H$97,0)</f>
        <v>57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52</v>
      </c>
      <c r="E32" s="2">
        <v>47</v>
      </c>
      <c r="F32" s="45">
        <f>SUM(D32:E32)</f>
        <v>99</v>
      </c>
      <c r="G32" s="46">
        <f>_xlfn.RANK.EQ(F32,$F$12:$F$97,0)</f>
        <v>19</v>
      </c>
      <c r="H32" s="47">
        <f>E32/F32</f>
        <v>0.47474747474747475</v>
      </c>
      <c r="I32" s="2">
        <f>_xlfn.RANK.EQ(H32,$H$12:$H$97,0)</f>
        <v>10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499</v>
      </c>
      <c r="E33" s="2">
        <v>328</v>
      </c>
      <c r="F33" s="45">
        <f>SUM(D33:E33)</f>
        <v>827</v>
      </c>
      <c r="G33" s="46">
        <f>_xlfn.RANK.EQ(F33,$F$12:$F$97,0)</f>
        <v>1</v>
      </c>
      <c r="H33" s="47">
        <f>E33/F33</f>
        <v>0.39661426844014508</v>
      </c>
      <c r="I33" s="2">
        <f>_xlfn.RANK.EQ(H33,$H$12:$H$97,0)</f>
        <v>25</v>
      </c>
    </row>
    <row r="34" spans="1:9" x14ac:dyDescent="0.15">
      <c r="A34" s="77" t="s">
        <v>70</v>
      </c>
      <c r="B34" s="77" t="s">
        <v>340</v>
      </c>
      <c r="C34" s="77" t="s">
        <v>71</v>
      </c>
      <c r="D34" s="48"/>
      <c r="E34" s="48"/>
      <c r="F34" s="49"/>
      <c r="G34" s="50"/>
      <c r="H34" s="51"/>
      <c r="I34" s="48"/>
    </row>
    <row r="35" spans="1:9" x14ac:dyDescent="0.15">
      <c r="A35" s="77" t="s">
        <v>72</v>
      </c>
      <c r="B35" s="77" t="s">
        <v>339</v>
      </c>
      <c r="C35" s="77" t="s">
        <v>73</v>
      </c>
      <c r="D35" s="48"/>
      <c r="E35" s="48"/>
      <c r="F35" s="49"/>
      <c r="G35" s="50"/>
      <c r="H35" s="51"/>
      <c r="I35" s="48"/>
    </row>
    <row r="36" spans="1:9" x14ac:dyDescent="0.15">
      <c r="A36" s="77" t="s">
        <v>74</v>
      </c>
      <c r="B36" s="77" t="s">
        <v>339</v>
      </c>
      <c r="C36" s="77" t="s">
        <v>75</v>
      </c>
      <c r="D36" s="48"/>
      <c r="E36" s="48"/>
      <c r="F36" s="49"/>
      <c r="G36" s="50"/>
      <c r="H36" s="51"/>
      <c r="I36" s="48"/>
    </row>
    <row r="37" spans="1:9" x14ac:dyDescent="0.15">
      <c r="A37" s="1" t="s">
        <v>76</v>
      </c>
      <c r="B37" s="8" t="s">
        <v>338</v>
      </c>
      <c r="C37" s="1" t="s">
        <v>77</v>
      </c>
      <c r="D37" s="2">
        <v>84</v>
      </c>
      <c r="E37" s="2">
        <v>16</v>
      </c>
      <c r="F37" s="45">
        <f>SUM(D37:E37)</f>
        <v>100</v>
      </c>
      <c r="G37" s="46">
        <f>_xlfn.RANK.EQ(F37,$F$12:$F$97,0)</f>
        <v>18</v>
      </c>
      <c r="H37" s="47">
        <f>E37/F37</f>
        <v>0.16</v>
      </c>
      <c r="I37" s="2">
        <f>_xlfn.RANK.EQ(H37,$H$12:$H$97,0)</f>
        <v>60</v>
      </c>
    </row>
    <row r="38" spans="1:9" x14ac:dyDescent="0.15">
      <c r="A38" s="77" t="s">
        <v>78</v>
      </c>
      <c r="B38" s="77" t="s">
        <v>343</v>
      </c>
      <c r="C38" s="77" t="s">
        <v>79</v>
      </c>
      <c r="D38" s="48"/>
      <c r="E38" s="48"/>
      <c r="F38" s="49"/>
      <c r="G38" s="50"/>
      <c r="H38" s="51"/>
      <c r="I38" s="48"/>
    </row>
    <row r="39" spans="1:9" x14ac:dyDescent="0.15">
      <c r="A39" s="1" t="s">
        <v>80</v>
      </c>
      <c r="B39" s="8" t="s">
        <v>341</v>
      </c>
      <c r="C39" s="1" t="s">
        <v>81</v>
      </c>
      <c r="D39" s="2">
        <v>216</v>
      </c>
      <c r="E39" s="2">
        <v>143</v>
      </c>
      <c r="F39" s="45">
        <f>SUM(D39:E39)</f>
        <v>359</v>
      </c>
      <c r="G39" s="46">
        <f>_xlfn.RANK.EQ(F39,$F$12:$F$97,0)</f>
        <v>4</v>
      </c>
      <c r="H39" s="47">
        <f>E39/F39</f>
        <v>0.39832869080779942</v>
      </c>
      <c r="I39" s="2">
        <f>_xlfn.RANK.EQ(H39,$H$12:$H$97,0)</f>
        <v>23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71</v>
      </c>
      <c r="E40" s="2">
        <v>18</v>
      </c>
      <c r="F40" s="45">
        <f>SUM(D40:E40)</f>
        <v>89</v>
      </c>
      <c r="G40" s="46">
        <f>_xlfn.RANK.EQ(F40,$F$12:$F$97,0)</f>
        <v>23</v>
      </c>
      <c r="H40" s="47">
        <f>E40/F40</f>
        <v>0.20224719101123595</v>
      </c>
      <c r="I40" s="2">
        <f>_xlfn.RANK.EQ(H40,$H$12:$H$97,0)</f>
        <v>59</v>
      </c>
    </row>
    <row r="41" spans="1:9" x14ac:dyDescent="0.15">
      <c r="A41" s="77" t="s">
        <v>84</v>
      </c>
      <c r="B41" s="77" t="s">
        <v>338</v>
      </c>
      <c r="C41" s="77" t="s">
        <v>85</v>
      </c>
      <c r="D41" s="48"/>
      <c r="E41" s="48"/>
      <c r="F41" s="49"/>
      <c r="G41" s="50"/>
      <c r="H41" s="51"/>
      <c r="I41" s="48"/>
    </row>
    <row r="42" spans="1:9" x14ac:dyDescent="0.15">
      <c r="A42" s="1" t="s">
        <v>86</v>
      </c>
      <c r="B42" s="8" t="s">
        <v>339</v>
      </c>
      <c r="C42" s="1" t="s">
        <v>87</v>
      </c>
      <c r="D42" s="2">
        <v>223</v>
      </c>
      <c r="E42" s="2">
        <v>168</v>
      </c>
      <c r="F42" s="45">
        <f>SUM(D42:E42)</f>
        <v>391</v>
      </c>
      <c r="G42" s="46">
        <f>_xlfn.RANK.EQ(F42,$F$12:$F$97,0)</f>
        <v>3</v>
      </c>
      <c r="H42" s="47">
        <f>E42/F42</f>
        <v>0.42966751918158569</v>
      </c>
      <c r="I42" s="2">
        <f>_xlfn.RANK.EQ(H42,$H$12:$H$97,0)</f>
        <v>17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48"/>
      <c r="E43" s="48"/>
      <c r="F43" s="49"/>
      <c r="G43" s="50"/>
      <c r="H43" s="51"/>
      <c r="I43" s="48"/>
    </row>
    <row r="44" spans="1:9" x14ac:dyDescent="0.15">
      <c r="A44" s="77" t="s">
        <v>90</v>
      </c>
      <c r="B44" s="91" t="s">
        <v>338</v>
      </c>
      <c r="C44" s="77" t="s">
        <v>91</v>
      </c>
      <c r="D44" s="48"/>
      <c r="E44" s="48"/>
      <c r="F44" s="49"/>
      <c r="G44" s="50"/>
      <c r="H44" s="51"/>
      <c r="I44" s="48"/>
    </row>
    <row r="45" spans="1:9" x14ac:dyDescent="0.15">
      <c r="A45" s="1" t="s">
        <v>92</v>
      </c>
      <c r="B45" s="8" t="s">
        <v>343</v>
      </c>
      <c r="C45" s="1" t="s">
        <v>93</v>
      </c>
      <c r="D45" s="2">
        <v>23</v>
      </c>
      <c r="E45" s="2">
        <v>12</v>
      </c>
      <c r="F45" s="45">
        <f>SUM(D45:E45)</f>
        <v>35</v>
      </c>
      <c r="G45" s="46">
        <f>_xlfn.RANK.EQ(F45,$F$12:$F$97,0)</f>
        <v>48</v>
      </c>
      <c r="H45" s="47">
        <f>E45/F45</f>
        <v>0.34285714285714286</v>
      </c>
      <c r="I45" s="2">
        <f>_xlfn.RANK.EQ(H45,$H$12:$H$97,0)</f>
        <v>36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5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32</v>
      </c>
      <c r="E47" s="2">
        <v>14</v>
      </c>
      <c r="F47" s="45">
        <f>SUM(D47:E47)</f>
        <v>46</v>
      </c>
      <c r="G47" s="46">
        <f>_xlfn.RANK.EQ(F47,$F$12:$F$97,0)</f>
        <v>40</v>
      </c>
      <c r="H47" s="47">
        <f>E47/F47</f>
        <v>0.30434782608695654</v>
      </c>
      <c r="I47" s="2">
        <f>_xlfn.RANK.EQ(H47,$H$12:$H$97,0)</f>
        <v>44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33</v>
      </c>
      <c r="E48" s="2">
        <v>2</v>
      </c>
      <c r="F48" s="45">
        <f>SUM(D48:E48)</f>
        <v>35</v>
      </c>
      <c r="G48" s="46">
        <f>_xlfn.RANK.EQ(F48,$F$12:$F$97,0)</f>
        <v>48</v>
      </c>
      <c r="H48" s="47">
        <f>E48/F48</f>
        <v>5.7142857142857141E-2</v>
      </c>
      <c r="I48" s="2">
        <f>_xlfn.RANK.EQ(H48,$H$12:$H$97,0)</f>
        <v>61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149</v>
      </c>
      <c r="E49" s="2">
        <v>72</v>
      </c>
      <c r="F49" s="45">
        <f>SUM(D49:E49)</f>
        <v>221</v>
      </c>
      <c r="G49" s="46">
        <f>_xlfn.RANK.EQ(F49,$F$12:$F$97,0)</f>
        <v>9</v>
      </c>
      <c r="H49" s="47">
        <f>E49/F49</f>
        <v>0.32579185520361992</v>
      </c>
      <c r="I49" s="2">
        <f>_xlfn.RANK.EQ(H49,$H$12:$H$97,0)</f>
        <v>40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16</v>
      </c>
      <c r="E50" s="2">
        <v>10</v>
      </c>
      <c r="F50" s="45">
        <f>SUM(D50:E50)</f>
        <v>26</v>
      </c>
      <c r="G50" s="46">
        <f>_xlfn.RANK.EQ(F50,$F$12:$F$97,0)</f>
        <v>59</v>
      </c>
      <c r="H50" s="47">
        <f>E50/F50</f>
        <v>0.38461538461538464</v>
      </c>
      <c r="I50" s="2">
        <f>_xlfn.RANK.EQ(H50,$H$12:$H$97,0)</f>
        <v>28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33</v>
      </c>
      <c r="E51" s="2">
        <v>25</v>
      </c>
      <c r="F51" s="45">
        <f>SUM(D51:E51)</f>
        <v>58</v>
      </c>
      <c r="G51" s="46">
        <f>_xlfn.RANK.EQ(F51,$F$12:$F$97,0)</f>
        <v>34</v>
      </c>
      <c r="H51" s="47">
        <f>E51/F51</f>
        <v>0.43103448275862066</v>
      </c>
      <c r="I51" s="2">
        <f>_xlfn.RANK.EQ(H51,$H$12:$H$97,0)</f>
        <v>15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48"/>
      <c r="E52" s="48"/>
      <c r="F52" s="49"/>
      <c r="G52" s="50"/>
      <c r="H52" s="51"/>
      <c r="I52" s="48"/>
    </row>
    <row r="53" spans="1:9" x14ac:dyDescent="0.15">
      <c r="A53" s="1" t="s">
        <v>108</v>
      </c>
      <c r="B53" s="8" t="s">
        <v>40</v>
      </c>
      <c r="C53" s="1" t="s">
        <v>109</v>
      </c>
      <c r="D53" s="2">
        <v>71</v>
      </c>
      <c r="E53" s="2">
        <v>35</v>
      </c>
      <c r="F53" s="45">
        <f>SUM(D53:E53)</f>
        <v>106</v>
      </c>
      <c r="G53" s="46">
        <f>_xlfn.RANK.EQ(F53,$F$12:$F$97,0)</f>
        <v>17</v>
      </c>
      <c r="H53" s="47">
        <f>E53/F53</f>
        <v>0.330188679245283</v>
      </c>
      <c r="I53" s="2">
        <f>_xlfn.RANK.EQ(H53,$H$12:$H$97,0)</f>
        <v>39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47</v>
      </c>
      <c r="E54" s="2">
        <v>26</v>
      </c>
      <c r="F54" s="45">
        <f>SUM(D54:E54)</f>
        <v>73</v>
      </c>
      <c r="G54" s="46">
        <f>_xlfn.RANK.EQ(F54,$F$12:$F$97,0)</f>
        <v>28</v>
      </c>
      <c r="H54" s="47">
        <f>E54/F54</f>
        <v>0.35616438356164382</v>
      </c>
      <c r="I54" s="2">
        <f>_xlfn.RANK.EQ(H54,$H$12:$H$97,0)</f>
        <v>33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38</v>
      </c>
      <c r="E55" s="2">
        <v>14</v>
      </c>
      <c r="F55" s="45">
        <f>SUM(D55:E55)</f>
        <v>52</v>
      </c>
      <c r="G55" s="46">
        <f>_xlfn.RANK.EQ(F55,$F$12:$F$97,0)</f>
        <v>38</v>
      </c>
      <c r="H55" s="47">
        <f>E55/F55</f>
        <v>0.26923076923076922</v>
      </c>
      <c r="I55" s="2">
        <f>_xlfn.RANK.EQ(H55,$H$12:$H$97,0)</f>
        <v>54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31</v>
      </c>
      <c r="E56" s="2">
        <v>26</v>
      </c>
      <c r="F56" s="45">
        <f>SUM(D56:E56)</f>
        <v>57</v>
      </c>
      <c r="G56" s="46">
        <f>_xlfn.RANK.EQ(F56,$F$12:$F$97,0)</f>
        <v>36</v>
      </c>
      <c r="H56" s="47">
        <f>E56/F56</f>
        <v>0.45614035087719296</v>
      </c>
      <c r="I56" s="2">
        <f>_xlfn.RANK.EQ(H56,$H$12:$H$97,0)</f>
        <v>14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41</v>
      </c>
      <c r="E57" s="2">
        <v>16</v>
      </c>
      <c r="F57" s="45">
        <f>SUM(D57:E57)</f>
        <v>57</v>
      </c>
      <c r="G57" s="46">
        <f>_xlfn.RANK.EQ(F57,$F$12:$F$97,0)</f>
        <v>36</v>
      </c>
      <c r="H57" s="47">
        <f>E57/F57</f>
        <v>0.2807017543859649</v>
      </c>
      <c r="I57" s="2">
        <f>_xlfn.RANK.EQ(H57,$H$12:$H$97,0)</f>
        <v>48</v>
      </c>
    </row>
    <row r="58" spans="1:9" x14ac:dyDescent="0.15">
      <c r="A58" s="77" t="s">
        <v>118</v>
      </c>
      <c r="B58" s="77" t="s">
        <v>340</v>
      </c>
      <c r="C58" s="77" t="s">
        <v>119</v>
      </c>
      <c r="D58" s="48"/>
      <c r="E58" s="48"/>
      <c r="F58" s="49"/>
      <c r="G58" s="50"/>
      <c r="H58" s="51"/>
      <c r="I58" s="48"/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55</v>
      </c>
      <c r="E59" s="2">
        <v>37</v>
      </c>
      <c r="F59" s="45">
        <f>SUM(D59:E59)</f>
        <v>92</v>
      </c>
      <c r="G59" s="46">
        <f>_xlfn.RANK.EQ(F59,$F$12:$F$97,0)</f>
        <v>21</v>
      </c>
      <c r="H59" s="47">
        <f>E59/F59</f>
        <v>0.40217391304347827</v>
      </c>
      <c r="I59" s="2">
        <f>_xlfn.RANK.EQ(H59,$H$12:$H$97,0)</f>
        <v>22</v>
      </c>
    </row>
    <row r="60" spans="1:9" x14ac:dyDescent="0.15">
      <c r="A60" s="77" t="s">
        <v>122</v>
      </c>
      <c r="B60" s="77" t="s">
        <v>338</v>
      </c>
      <c r="C60" s="77" t="s">
        <v>123</v>
      </c>
      <c r="D60" s="48"/>
      <c r="E60" s="48"/>
      <c r="F60" s="49"/>
      <c r="G60" s="50"/>
      <c r="H60" s="51"/>
      <c r="I60" s="48"/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93</v>
      </c>
      <c r="E61" s="2">
        <v>46</v>
      </c>
      <c r="F61" s="45">
        <f>SUM(D61:E61)</f>
        <v>139</v>
      </c>
      <c r="G61" s="46">
        <f>_xlfn.RANK.EQ(F61,$F$12:$F$97,0)</f>
        <v>15</v>
      </c>
      <c r="H61" s="47">
        <f>E61/F61</f>
        <v>0.33093525179856115</v>
      </c>
      <c r="I61" s="2">
        <f>_xlfn.RANK.EQ(H61,$H$12:$H$97,0)</f>
        <v>38</v>
      </c>
    </row>
    <row r="62" spans="1:9" x14ac:dyDescent="0.15">
      <c r="A62" s="77" t="s">
        <v>126</v>
      </c>
      <c r="B62" s="77" t="s">
        <v>338</v>
      </c>
      <c r="C62" s="77" t="s">
        <v>127</v>
      </c>
      <c r="D62" s="48"/>
      <c r="E62" s="48"/>
      <c r="F62" s="49"/>
      <c r="G62" s="50"/>
      <c r="H62" s="51"/>
      <c r="I62" s="48"/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20</v>
      </c>
      <c r="E63" s="2">
        <v>9</v>
      </c>
      <c r="F63" s="45">
        <f>SUM(D63:E63)</f>
        <v>29</v>
      </c>
      <c r="G63" s="46">
        <f>_xlfn.RANK.EQ(F63,$F$12:$F$97,0)</f>
        <v>56</v>
      </c>
      <c r="H63" s="47">
        <f>E63/F63</f>
        <v>0.31034482758620691</v>
      </c>
      <c r="I63" s="2">
        <f>_xlfn.RANK.EQ(H63,$H$12:$H$97,0)</f>
        <v>43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17</v>
      </c>
      <c r="E64" s="2">
        <v>16</v>
      </c>
      <c r="F64" s="45">
        <f>SUM(D64:E64)</f>
        <v>33</v>
      </c>
      <c r="G64" s="46">
        <f>_xlfn.RANK.EQ(F64,$F$12:$F$97,0)</f>
        <v>50</v>
      </c>
      <c r="H64" s="47">
        <f>E64/F64</f>
        <v>0.48484848484848486</v>
      </c>
      <c r="I64" s="2">
        <f>_xlfn.RANK.EQ(H64,$H$12:$H$97,0)</f>
        <v>7</v>
      </c>
    </row>
    <row r="65" spans="1:9" x14ac:dyDescent="0.15">
      <c r="A65" s="77" t="s">
        <v>132</v>
      </c>
      <c r="B65" s="77" t="s">
        <v>340</v>
      </c>
      <c r="C65" s="77" t="s">
        <v>133</v>
      </c>
      <c r="D65" s="48"/>
      <c r="E65" s="48"/>
      <c r="F65" s="49"/>
      <c r="G65" s="50"/>
      <c r="H65" s="51"/>
      <c r="I65" s="48"/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454</v>
      </c>
      <c r="E66" s="2">
        <v>281</v>
      </c>
      <c r="F66" s="45">
        <f>SUM(D66:E66)</f>
        <v>735</v>
      </c>
      <c r="G66" s="46">
        <f>_xlfn.RANK.EQ(F66,$F$12:$F$97,0)</f>
        <v>2</v>
      </c>
      <c r="H66" s="47">
        <f>E66/F66</f>
        <v>0.38231292517006804</v>
      </c>
      <c r="I66" s="2">
        <f>_xlfn.RANK.EQ(H66,$H$12:$H$97,0)</f>
        <v>30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59</v>
      </c>
      <c r="E67" s="2">
        <v>35</v>
      </c>
      <c r="F67" s="45">
        <f>SUM(D67:E67)</f>
        <v>94</v>
      </c>
      <c r="G67" s="46">
        <f>_xlfn.RANK.EQ(F67,$F$12:$F$97,0)</f>
        <v>20</v>
      </c>
      <c r="H67" s="47">
        <f>E67/F67</f>
        <v>0.37234042553191488</v>
      </c>
      <c r="I67" s="2">
        <f>_xlfn.RANK.EQ(H67,$H$12:$H$97,0)</f>
        <v>32</v>
      </c>
    </row>
    <row r="68" spans="1:9" x14ac:dyDescent="0.15">
      <c r="A68" s="77" t="s">
        <v>138</v>
      </c>
      <c r="B68" s="77" t="s">
        <v>338</v>
      </c>
      <c r="C68" s="77" t="s">
        <v>139</v>
      </c>
      <c r="D68" s="48"/>
      <c r="E68" s="48"/>
      <c r="F68" s="49"/>
      <c r="G68" s="50"/>
      <c r="H68" s="51"/>
      <c r="I68" s="48"/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138</v>
      </c>
      <c r="E69" s="2">
        <v>72</v>
      </c>
      <c r="F69" s="45">
        <f>SUM(D69:E69)</f>
        <v>210</v>
      </c>
      <c r="G69" s="46">
        <f>_xlfn.RANK.EQ(F69,$F$12:$F$97,0)</f>
        <v>12</v>
      </c>
      <c r="H69" s="47">
        <f>E69/F69</f>
        <v>0.34285714285714286</v>
      </c>
      <c r="I69" s="2">
        <f>_xlfn.RANK.EQ(H69,$H$12:$H$97,0)</f>
        <v>36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148</v>
      </c>
      <c r="E70" s="2">
        <v>70</v>
      </c>
      <c r="F70" s="45">
        <f>SUM(D70:E70)</f>
        <v>218</v>
      </c>
      <c r="G70" s="46">
        <f>_xlfn.RANK.EQ(F70,$F$12:$F$97,0)</f>
        <v>10</v>
      </c>
      <c r="H70" s="47">
        <f>E70/F70</f>
        <v>0.32110091743119268</v>
      </c>
      <c r="I70" s="2">
        <f>_xlfn.RANK.EQ(H70,$H$12:$H$97,0)</f>
        <v>41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207</v>
      </c>
      <c r="E71" s="2">
        <v>96</v>
      </c>
      <c r="F71" s="45">
        <f>SUM(D71:E71)</f>
        <v>303</v>
      </c>
      <c r="G71" s="46">
        <f>_xlfn.RANK.EQ(F71,$F$12:$F$97,0)</f>
        <v>6</v>
      </c>
      <c r="H71" s="47">
        <f>E71/F71</f>
        <v>0.31683168316831684</v>
      </c>
      <c r="I71" s="2">
        <f>_xlfn.RANK.EQ(H71,$H$12:$H$97,0)</f>
        <v>42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139</v>
      </c>
      <c r="E72" s="2">
        <v>76</v>
      </c>
      <c r="F72" s="45">
        <f>SUM(D72:E72)</f>
        <v>215</v>
      </c>
      <c r="G72" s="46">
        <f>_xlfn.RANK.EQ(F72,$F$12:$F$97,0)</f>
        <v>11</v>
      </c>
      <c r="H72" s="47">
        <f>E72/F72</f>
        <v>0.35348837209302325</v>
      </c>
      <c r="I72" s="2">
        <f>_xlfn.RANK.EQ(H72,$H$12:$H$97,0)</f>
        <v>35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26</v>
      </c>
      <c r="E73" s="2">
        <v>11</v>
      </c>
      <c r="F73" s="45">
        <f>SUM(D73:E73)</f>
        <v>37</v>
      </c>
      <c r="G73" s="46">
        <f>_xlfn.RANK.EQ(F73,$F$12:$F$97,0)</f>
        <v>47</v>
      </c>
      <c r="H73" s="47">
        <f>E73/F73</f>
        <v>0.29729729729729731</v>
      </c>
      <c r="I73" s="2">
        <f>_xlfn.RANK.EQ(H73,$H$12:$H$97,0)</f>
        <v>46</v>
      </c>
    </row>
    <row r="74" spans="1:9" x14ac:dyDescent="0.15">
      <c r="A74" s="77" t="s">
        <v>150</v>
      </c>
      <c r="B74" s="77" t="s">
        <v>343</v>
      </c>
      <c r="C74" s="77" t="s">
        <v>151</v>
      </c>
      <c r="D74" s="48"/>
      <c r="E74" s="48"/>
      <c r="F74" s="49"/>
      <c r="G74" s="50"/>
      <c r="H74" s="51"/>
      <c r="I74" s="48"/>
    </row>
    <row r="75" spans="1:9" x14ac:dyDescent="0.15">
      <c r="A75" s="77" t="s">
        <v>152</v>
      </c>
      <c r="B75" s="77" t="s">
        <v>342</v>
      </c>
      <c r="C75" s="77" t="s">
        <v>153</v>
      </c>
      <c r="D75" s="48"/>
      <c r="E75" s="48"/>
      <c r="F75" s="49"/>
      <c r="G75" s="50"/>
      <c r="H75" s="51"/>
      <c r="I75" s="48"/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24</v>
      </c>
      <c r="E76" s="2">
        <v>21</v>
      </c>
      <c r="F76" s="45">
        <f>SUM(D76:E76)</f>
        <v>45</v>
      </c>
      <c r="G76" s="46">
        <f>_xlfn.RANK.EQ(F76,$F$12:$F$97,0)</f>
        <v>41</v>
      </c>
      <c r="H76" s="47">
        <f>E76/F76</f>
        <v>0.46666666666666667</v>
      </c>
      <c r="I76" s="2">
        <f>_xlfn.RANK.EQ(H76,$H$12:$H$97,0)</f>
        <v>13</v>
      </c>
    </row>
    <row r="77" spans="1:9" x14ac:dyDescent="0.15">
      <c r="A77" s="77" t="s">
        <v>156</v>
      </c>
      <c r="B77" s="77" t="s">
        <v>40</v>
      </c>
      <c r="C77" s="77" t="s">
        <v>157</v>
      </c>
      <c r="D77" s="48"/>
      <c r="E77" s="48"/>
      <c r="F77" s="49"/>
      <c r="G77" s="50"/>
      <c r="H77" s="51"/>
      <c r="I77" s="48"/>
    </row>
    <row r="78" spans="1:9" x14ac:dyDescent="0.15">
      <c r="A78" s="1" t="s">
        <v>158</v>
      </c>
      <c r="B78" s="8" t="s">
        <v>40</v>
      </c>
      <c r="C78" s="1" t="s">
        <v>159</v>
      </c>
      <c r="D78" s="2">
        <v>32</v>
      </c>
      <c r="E78" s="2">
        <v>12</v>
      </c>
      <c r="F78" s="45">
        <f>SUM(D78:E78)</f>
        <v>44</v>
      </c>
      <c r="G78" s="46">
        <f>_xlfn.RANK.EQ(F78,$F$12:$F$97,0)</f>
        <v>42</v>
      </c>
      <c r="H78" s="47">
        <f>E78/F78</f>
        <v>0.27272727272727271</v>
      </c>
      <c r="I78" s="2">
        <f>_xlfn.RANK.EQ(H78,$H$12:$H$97,0)</f>
        <v>52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73</v>
      </c>
      <c r="E79" s="2">
        <v>55</v>
      </c>
      <c r="F79" s="45">
        <f>SUM(D79:E79)</f>
        <v>128</v>
      </c>
      <c r="G79" s="46">
        <f>_xlfn.RANK.EQ(F79,$F$12:$F$97,0)</f>
        <v>16</v>
      </c>
      <c r="H79" s="47">
        <f>E79/F79</f>
        <v>0.4296875</v>
      </c>
      <c r="I79" s="2">
        <f>_xlfn.RANK.EQ(H79,$H$12:$H$97,0)</f>
        <v>16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52</v>
      </c>
      <c r="E80" s="2">
        <v>38</v>
      </c>
      <c r="F80" s="45">
        <f>SUM(D80:E80)</f>
        <v>90</v>
      </c>
      <c r="G80" s="46">
        <f>_xlfn.RANK.EQ(F80,$F$12:$F$97,0)</f>
        <v>22</v>
      </c>
      <c r="H80" s="47">
        <f>E80/F80</f>
        <v>0.42222222222222222</v>
      </c>
      <c r="I80" s="2">
        <f>_xlfn.RANK.EQ(H80,$H$12:$H$97,0)</f>
        <v>19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60</v>
      </c>
      <c r="E81" s="2">
        <v>22</v>
      </c>
      <c r="F81" s="45">
        <f>SUM(D81:E81)</f>
        <v>82</v>
      </c>
      <c r="G81" s="46">
        <f>_xlfn.RANK.EQ(F81,$F$12:$F$97,0)</f>
        <v>26</v>
      </c>
      <c r="H81" s="47">
        <f>E81/F81</f>
        <v>0.26829268292682928</v>
      </c>
      <c r="I81" s="2">
        <f>_xlfn.RANK.EQ(H81,$H$12:$H$97,0)</f>
        <v>55</v>
      </c>
    </row>
    <row r="82" spans="1:9" x14ac:dyDescent="0.15">
      <c r="A82" s="77" t="s">
        <v>166</v>
      </c>
      <c r="B82" s="77" t="s">
        <v>40</v>
      </c>
      <c r="C82" s="77" t="s">
        <v>167</v>
      </c>
      <c r="D82" s="48"/>
      <c r="E82" s="48"/>
      <c r="F82" s="49"/>
      <c r="G82" s="50"/>
      <c r="H82" s="51"/>
      <c r="I82" s="48"/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122</v>
      </c>
      <c r="E83" s="2">
        <v>108</v>
      </c>
      <c r="F83" s="45">
        <f>SUM(D83:E83)</f>
        <v>230</v>
      </c>
      <c r="G83" s="46">
        <f>_xlfn.RANK.EQ(F83,$F$12:$F$97,0)</f>
        <v>8</v>
      </c>
      <c r="H83" s="47">
        <f>E83/F83</f>
        <v>0.46956521739130436</v>
      </c>
      <c r="I83" s="2">
        <f>_xlfn.RANK.EQ(H83,$H$12:$H$97,0)</f>
        <v>11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53</v>
      </c>
      <c r="E84" s="2">
        <v>33</v>
      </c>
      <c r="F84" s="45">
        <f>SUM(D84:E84)</f>
        <v>86</v>
      </c>
      <c r="G84" s="46">
        <f>_xlfn.RANK.EQ(F84,$F$12:$F$97,0)</f>
        <v>25</v>
      </c>
      <c r="H84" s="47">
        <f>E84/F84</f>
        <v>0.38372093023255816</v>
      </c>
      <c r="I84" s="2">
        <f>_xlfn.RANK.EQ(H84,$H$12:$H$97,0)</f>
        <v>29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41</v>
      </c>
      <c r="E85" s="2">
        <v>25</v>
      </c>
      <c r="F85" s="45">
        <f>SUM(D85:E85)</f>
        <v>66</v>
      </c>
      <c r="G85" s="46">
        <f>_xlfn.RANK.EQ(F85,$F$12:$F$97,0)</f>
        <v>30</v>
      </c>
      <c r="H85" s="47">
        <f>E85/F85</f>
        <v>0.37878787878787878</v>
      </c>
      <c r="I85" s="2">
        <f>_xlfn.RANK.EQ(H85,$H$12:$H$97,0)</f>
        <v>31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13</v>
      </c>
      <c r="E86" s="52">
        <v>14</v>
      </c>
      <c r="F86" s="53">
        <f>SUM(D86:E86)</f>
        <v>27</v>
      </c>
      <c r="G86" s="54">
        <f>_xlfn.RANK.EQ(F86,$F$12:$F$97,0)</f>
        <v>57</v>
      </c>
      <c r="H86" s="55">
        <f>E86/F86</f>
        <v>0.51851851851851849</v>
      </c>
      <c r="I86" s="52">
        <f>_xlfn.RANK.EQ(H86,$H$12:$H$97,0)</f>
        <v>5</v>
      </c>
    </row>
    <row r="87" spans="1:9" x14ac:dyDescent="0.15">
      <c r="A87" s="77" t="s">
        <v>176</v>
      </c>
      <c r="B87" s="77" t="s">
        <v>338</v>
      </c>
      <c r="C87" s="77" t="s">
        <v>177</v>
      </c>
      <c r="D87" s="48"/>
      <c r="E87" s="48"/>
      <c r="F87" s="49"/>
      <c r="G87" s="50"/>
      <c r="H87" s="51"/>
      <c r="I87" s="48"/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46</v>
      </c>
      <c r="E88" s="2">
        <v>34</v>
      </c>
      <c r="F88" s="45">
        <f t="shared" ref="F88:F95" si="4">SUM(D88:E88)</f>
        <v>80</v>
      </c>
      <c r="G88" s="46">
        <f t="shared" ref="G88:G95" si="5">_xlfn.RANK.EQ(F88,$F$12:$F$97,0)</f>
        <v>27</v>
      </c>
      <c r="H88" s="47">
        <f t="shared" ref="H88:H95" si="6">E88/F88</f>
        <v>0.42499999999999999</v>
      </c>
      <c r="I88" s="2">
        <f t="shared" ref="I88:I95" si="7">_xlfn.RANK.EQ(H88,$H$12:$H$97,0)</f>
        <v>18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183</v>
      </c>
      <c r="E89" s="2">
        <v>121</v>
      </c>
      <c r="F89" s="45">
        <f t="shared" si="4"/>
        <v>304</v>
      </c>
      <c r="G89" s="46">
        <f t="shared" si="5"/>
        <v>5</v>
      </c>
      <c r="H89" s="47">
        <f t="shared" si="6"/>
        <v>0.39802631578947367</v>
      </c>
      <c r="I89" s="2">
        <f t="shared" si="7"/>
        <v>24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21</v>
      </c>
      <c r="E90" s="2">
        <v>19</v>
      </c>
      <c r="F90" s="45">
        <f t="shared" si="4"/>
        <v>40</v>
      </c>
      <c r="G90" s="46">
        <f t="shared" si="5"/>
        <v>45</v>
      </c>
      <c r="H90" s="47">
        <f t="shared" si="6"/>
        <v>0.47499999999999998</v>
      </c>
      <c r="I90" s="2">
        <f t="shared" si="7"/>
        <v>9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30</v>
      </c>
      <c r="E91" s="2">
        <v>28</v>
      </c>
      <c r="F91" s="45">
        <f t="shared" si="4"/>
        <v>58</v>
      </c>
      <c r="G91" s="46">
        <f t="shared" si="5"/>
        <v>34</v>
      </c>
      <c r="H91" s="47">
        <f t="shared" si="6"/>
        <v>0.48275862068965519</v>
      </c>
      <c r="I91" s="2">
        <f t="shared" si="7"/>
        <v>8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28</v>
      </c>
      <c r="E92" s="2">
        <v>19</v>
      </c>
      <c r="F92" s="45">
        <f t="shared" si="4"/>
        <v>47</v>
      </c>
      <c r="G92" s="46">
        <f t="shared" si="5"/>
        <v>39</v>
      </c>
      <c r="H92" s="47">
        <f t="shared" si="6"/>
        <v>0.40425531914893614</v>
      </c>
      <c r="I92" s="2">
        <f t="shared" si="7"/>
        <v>21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16</v>
      </c>
      <c r="E93" s="2">
        <v>11</v>
      </c>
      <c r="F93" s="45">
        <f t="shared" si="4"/>
        <v>27</v>
      </c>
      <c r="G93" s="46">
        <f t="shared" si="5"/>
        <v>57</v>
      </c>
      <c r="H93" s="47">
        <f t="shared" si="6"/>
        <v>0.40740740740740738</v>
      </c>
      <c r="I93" s="2">
        <f t="shared" si="7"/>
        <v>20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19</v>
      </c>
      <c r="E94" s="2">
        <v>24</v>
      </c>
      <c r="F94" s="45">
        <f t="shared" si="4"/>
        <v>43</v>
      </c>
      <c r="G94" s="46">
        <f t="shared" si="5"/>
        <v>43</v>
      </c>
      <c r="H94" s="47">
        <f t="shared" si="6"/>
        <v>0.55813953488372092</v>
      </c>
      <c r="I94" s="2">
        <f t="shared" si="7"/>
        <v>2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26</v>
      </c>
      <c r="E95" s="2">
        <v>34</v>
      </c>
      <c r="F95" s="45">
        <f t="shared" si="4"/>
        <v>60</v>
      </c>
      <c r="G95" s="46">
        <f t="shared" si="5"/>
        <v>33</v>
      </c>
      <c r="H95" s="47">
        <f t="shared" si="6"/>
        <v>0.56666666666666665</v>
      </c>
      <c r="I95" s="2">
        <f t="shared" si="7"/>
        <v>1</v>
      </c>
    </row>
    <row r="96" spans="1:9" x14ac:dyDescent="0.15">
      <c r="A96" s="77" t="s">
        <v>194</v>
      </c>
      <c r="B96" s="77" t="s">
        <v>338</v>
      </c>
      <c r="C96" s="77" t="s">
        <v>195</v>
      </c>
      <c r="D96" s="48"/>
      <c r="E96" s="48"/>
      <c r="F96" s="49"/>
      <c r="G96" s="50"/>
      <c r="H96" s="51"/>
      <c r="I96" s="48"/>
    </row>
    <row r="97" spans="1:9" x14ac:dyDescent="0.15">
      <c r="A97" s="1" t="s">
        <v>196</v>
      </c>
      <c r="B97" s="8" t="s">
        <v>40</v>
      </c>
      <c r="C97" s="1" t="s">
        <v>197</v>
      </c>
      <c r="D97" s="2">
        <v>43</v>
      </c>
      <c r="E97" s="2">
        <v>44</v>
      </c>
      <c r="F97" s="45">
        <f>SUM(D97:E97)</f>
        <v>87</v>
      </c>
      <c r="G97" s="46">
        <f>_xlfn.RANK.EQ(F97,$F$12:$F$97,0)</f>
        <v>24</v>
      </c>
      <c r="H97" s="47">
        <f>E97/F97</f>
        <v>0.50574712643678166</v>
      </c>
      <c r="I97" s="2">
        <f>_xlfn.RANK.EQ(H97,$H$12:$H$97,0)</f>
        <v>6</v>
      </c>
    </row>
    <row r="98" spans="1:9" ht="14.25" thickBot="1" x14ac:dyDescent="0.2">
      <c r="B98" s="26"/>
    </row>
    <row r="99" spans="1:9" ht="14.25" thickBot="1" x14ac:dyDescent="0.2">
      <c r="C99" s="263" t="s">
        <v>507</v>
      </c>
      <c r="D99" s="264">
        <f>SUM(D12:D97)</f>
        <v>4669</v>
      </c>
      <c r="E99" s="264">
        <f t="shared" ref="E99:F99" si="8">SUM(E12:E97)</f>
        <v>2732</v>
      </c>
      <c r="F99" s="265">
        <f t="shared" si="8"/>
        <v>7401</v>
      </c>
    </row>
  </sheetData>
  <autoFilter ref="A11:I97" xr:uid="{00000000-0009-0000-0000-000025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5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485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14</v>
      </c>
      <c r="E6" s="57">
        <f>INDEX(E12:E97,MATCH(C6,C12:C97,0),0)</f>
        <v>14</v>
      </c>
      <c r="F6" s="57">
        <f>SUM(D6:E6)</f>
        <v>28</v>
      </c>
      <c r="G6" s="58">
        <f>_xlfn.RANK.EQ(F6,$F$12:$F$97,0)</f>
        <v>58</v>
      </c>
      <c r="H6" s="59">
        <f>E6/F6</f>
        <v>0.5</v>
      </c>
      <c r="I6" s="60">
        <f>_xlfn.RANK.EQ(H6,$H$12:$H$97,0)</f>
        <v>7</v>
      </c>
    </row>
    <row r="7" spans="1:13" x14ac:dyDescent="0.15">
      <c r="C7" s="28" t="s">
        <v>21</v>
      </c>
      <c r="D7" s="94">
        <f>ROUND(SUMIF($B$12:$B$97,"G",D12:D97)/(COUNTIFS(B12:B97,"G",D12:D97,"&lt;&gt;")),1)</f>
        <v>32.299999999999997</v>
      </c>
      <c r="E7" s="95">
        <f>ROUND(SUMIF($B$12:$B$97,"G",E12:E97)/(COUNTIFS(B12:B97,"G",D12:D97,"&lt;&gt;")),1)</f>
        <v>22.5</v>
      </c>
      <c r="F7" s="95">
        <f>ROUND(SUM(D7:E7),1)</f>
        <v>54.8</v>
      </c>
      <c r="G7" s="30"/>
      <c r="H7" s="31">
        <f>E7/F7</f>
        <v>0.41058394160583944</v>
      </c>
      <c r="I7" s="32"/>
    </row>
    <row r="8" spans="1:13" ht="14.25" thickBot="1" x14ac:dyDescent="0.2">
      <c r="C8" s="33" t="s">
        <v>22</v>
      </c>
      <c r="D8" s="97">
        <f>ROUND(AVERAGE(D12:D97),1)</f>
        <v>79.599999999999994</v>
      </c>
      <c r="E8" s="98">
        <f>ROUND(AVERAGE(E12:E97),1)</f>
        <v>46.6</v>
      </c>
      <c r="F8" s="98">
        <f>ROUND(SUM(D8:E8),1)</f>
        <v>126.2</v>
      </c>
      <c r="G8" s="36"/>
      <c r="H8" s="37">
        <f>E8/F8</f>
        <v>0.36925515055467512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2021年度（基準日：５月１日）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7" t="s">
        <v>23</v>
      </c>
      <c r="B11" s="39" t="s">
        <v>24</v>
      </c>
      <c r="C11" s="17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130</v>
      </c>
      <c r="E12" s="2">
        <v>48</v>
      </c>
      <c r="F12" s="45">
        <f>SUM(D12:E12)</f>
        <v>178</v>
      </c>
      <c r="G12" s="46">
        <f>_xlfn.RANK.EQ(F12,$F$12:$F$97,0)</f>
        <v>14</v>
      </c>
      <c r="H12" s="47">
        <f>E12/F12</f>
        <v>0.2696629213483146</v>
      </c>
      <c r="I12" s="2">
        <f>_xlfn.RANK.EQ(H12,$H$12:$H$97,0)</f>
        <v>50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64</v>
      </c>
      <c r="E13" s="2">
        <v>37</v>
      </c>
      <c r="F13" s="45">
        <f>SUM(D13:E13)</f>
        <v>101</v>
      </c>
      <c r="G13" s="46">
        <f>_xlfn.RANK.EQ(F13,$F$12:$F$97,0)</f>
        <v>21</v>
      </c>
      <c r="H13" s="47">
        <f>E13/F13</f>
        <v>0.36633663366336633</v>
      </c>
      <c r="I13" s="2">
        <f>_xlfn.RANK.EQ(H13,$H$12:$H$97,0)</f>
        <v>33</v>
      </c>
    </row>
    <row r="14" spans="1:13" x14ac:dyDescent="0.15">
      <c r="A14" s="77" t="s">
        <v>29</v>
      </c>
      <c r="B14" s="77" t="s">
        <v>338</v>
      </c>
      <c r="C14" s="77" t="s">
        <v>30</v>
      </c>
      <c r="D14" s="48"/>
      <c r="E14" s="48"/>
      <c r="F14" s="49"/>
      <c r="G14" s="50"/>
      <c r="H14" s="51"/>
      <c r="I14" s="48"/>
    </row>
    <row r="15" spans="1:13" x14ac:dyDescent="0.15">
      <c r="A15" s="1" t="s">
        <v>31</v>
      </c>
      <c r="B15" s="8" t="s">
        <v>339</v>
      </c>
      <c r="C15" s="1" t="s">
        <v>32</v>
      </c>
      <c r="D15" s="2">
        <v>55</v>
      </c>
      <c r="E15" s="2">
        <v>20</v>
      </c>
      <c r="F15" s="45">
        <f>SUM(D15:E15)</f>
        <v>75</v>
      </c>
      <c r="G15" s="46">
        <f>_xlfn.RANK.EQ(F15,$F$12:$F$97,0)</f>
        <v>29</v>
      </c>
      <c r="H15" s="47">
        <f>E15/F15</f>
        <v>0.26666666666666666</v>
      </c>
      <c r="I15" s="2">
        <f>_xlfn.RANK.EQ(H15,$H$12:$H$97,0)</f>
        <v>52</v>
      </c>
    </row>
    <row r="16" spans="1:13" x14ac:dyDescent="0.15">
      <c r="A16" s="77" t="s">
        <v>33</v>
      </c>
      <c r="B16" s="77" t="s">
        <v>338</v>
      </c>
      <c r="C16" s="77" t="s">
        <v>34</v>
      </c>
      <c r="D16" s="48"/>
      <c r="E16" s="48"/>
      <c r="F16" s="49"/>
      <c r="G16" s="50"/>
      <c r="H16" s="51"/>
      <c r="I16" s="48"/>
    </row>
    <row r="17" spans="1:9" x14ac:dyDescent="0.15">
      <c r="A17" s="77" t="s">
        <v>35</v>
      </c>
      <c r="B17" s="77" t="s">
        <v>338</v>
      </c>
      <c r="C17" s="77" t="s">
        <v>36</v>
      </c>
      <c r="D17" s="48"/>
      <c r="E17" s="48"/>
      <c r="F17" s="49"/>
      <c r="G17" s="50"/>
      <c r="H17" s="51"/>
      <c r="I17" s="48"/>
    </row>
    <row r="18" spans="1:9" x14ac:dyDescent="0.15">
      <c r="A18" s="77" t="s">
        <v>37</v>
      </c>
      <c r="B18" s="77" t="s">
        <v>340</v>
      </c>
      <c r="C18" s="77" t="s">
        <v>38</v>
      </c>
      <c r="D18" s="48"/>
      <c r="E18" s="48"/>
      <c r="F18" s="49"/>
      <c r="G18" s="50"/>
      <c r="H18" s="51"/>
      <c r="I18" s="48"/>
    </row>
    <row r="19" spans="1:9" x14ac:dyDescent="0.15">
      <c r="A19" s="1" t="s">
        <v>39</v>
      </c>
      <c r="B19" s="8" t="s">
        <v>40</v>
      </c>
      <c r="C19" s="1" t="s">
        <v>41</v>
      </c>
      <c r="D19" s="2">
        <v>20</v>
      </c>
      <c r="E19" s="2">
        <v>12</v>
      </c>
      <c r="F19" s="45">
        <f t="shared" ref="F19:F27" si="0">SUM(D19:E19)</f>
        <v>32</v>
      </c>
      <c r="G19" s="46">
        <f t="shared" ref="G19:G27" si="1">_xlfn.RANK.EQ(F19,$F$12:$F$97,0)</f>
        <v>54</v>
      </c>
      <c r="H19" s="47">
        <f t="shared" ref="H19:H27" si="2">E19/F19</f>
        <v>0.375</v>
      </c>
      <c r="I19" s="2">
        <f t="shared" ref="I19:I27" si="3">_xlfn.RANK.EQ(H19,$H$12:$H$97,0)</f>
        <v>29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21</v>
      </c>
      <c r="E20" s="2">
        <v>12</v>
      </c>
      <c r="F20" s="45">
        <f t="shared" si="0"/>
        <v>33</v>
      </c>
      <c r="G20" s="46">
        <f t="shared" si="1"/>
        <v>52</v>
      </c>
      <c r="H20" s="47">
        <f t="shared" si="2"/>
        <v>0.36363636363636365</v>
      </c>
      <c r="I20" s="2">
        <f t="shared" si="3"/>
        <v>34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193</v>
      </c>
      <c r="E21" s="2">
        <v>69</v>
      </c>
      <c r="F21" s="45">
        <f t="shared" si="0"/>
        <v>262</v>
      </c>
      <c r="G21" s="46">
        <f t="shared" si="1"/>
        <v>7</v>
      </c>
      <c r="H21" s="47">
        <f t="shared" si="2"/>
        <v>0.26335877862595419</v>
      </c>
      <c r="I21" s="2">
        <f t="shared" si="3"/>
        <v>53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59</v>
      </c>
      <c r="E22" s="2">
        <v>28</v>
      </c>
      <c r="F22" s="45">
        <f t="shared" si="0"/>
        <v>87</v>
      </c>
      <c r="G22" s="46">
        <f t="shared" si="1"/>
        <v>27</v>
      </c>
      <c r="H22" s="47">
        <f t="shared" si="2"/>
        <v>0.32183908045977011</v>
      </c>
      <c r="I22" s="2">
        <f t="shared" si="3"/>
        <v>43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22</v>
      </c>
      <c r="E23" s="2">
        <v>6</v>
      </c>
      <c r="F23" s="45">
        <f t="shared" si="0"/>
        <v>28</v>
      </c>
      <c r="G23" s="46">
        <f t="shared" si="1"/>
        <v>58</v>
      </c>
      <c r="H23" s="47">
        <f t="shared" si="2"/>
        <v>0.21428571428571427</v>
      </c>
      <c r="I23" s="2">
        <f t="shared" si="3"/>
        <v>58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17</v>
      </c>
      <c r="E24" s="2">
        <v>20</v>
      </c>
      <c r="F24" s="45">
        <f t="shared" si="0"/>
        <v>37</v>
      </c>
      <c r="G24" s="46">
        <f t="shared" si="1"/>
        <v>49</v>
      </c>
      <c r="H24" s="47">
        <f t="shared" si="2"/>
        <v>0.54054054054054057</v>
      </c>
      <c r="I24" s="2">
        <f t="shared" si="3"/>
        <v>3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15</v>
      </c>
      <c r="E25" s="2">
        <v>9</v>
      </c>
      <c r="F25" s="45">
        <f t="shared" si="0"/>
        <v>24</v>
      </c>
      <c r="G25" s="46">
        <f t="shared" si="1"/>
        <v>60</v>
      </c>
      <c r="H25" s="47">
        <f t="shared" si="2"/>
        <v>0.375</v>
      </c>
      <c r="I25" s="2">
        <f t="shared" si="3"/>
        <v>29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34</v>
      </c>
      <c r="E26" s="2">
        <v>20</v>
      </c>
      <c r="F26" s="45">
        <f t="shared" si="0"/>
        <v>54</v>
      </c>
      <c r="G26" s="46">
        <f t="shared" si="1"/>
        <v>40</v>
      </c>
      <c r="H26" s="47">
        <f t="shared" si="2"/>
        <v>0.37037037037037035</v>
      </c>
      <c r="I26" s="2">
        <f t="shared" si="3"/>
        <v>32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141</v>
      </c>
      <c r="E27" s="2">
        <v>60</v>
      </c>
      <c r="F27" s="45">
        <f t="shared" si="0"/>
        <v>201</v>
      </c>
      <c r="G27" s="46">
        <f t="shared" si="1"/>
        <v>13</v>
      </c>
      <c r="H27" s="47">
        <f t="shared" si="2"/>
        <v>0.29850746268656714</v>
      </c>
      <c r="I27" s="2">
        <f t="shared" si="3"/>
        <v>47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19</v>
      </c>
      <c r="E29" s="2">
        <v>12</v>
      </c>
      <c r="F29" s="45">
        <f>SUM(D29:E29)</f>
        <v>31</v>
      </c>
      <c r="G29" s="46">
        <f>_xlfn.RANK.EQ(F29,$F$12:$F$97,0)</f>
        <v>56</v>
      </c>
      <c r="H29" s="47">
        <f>E29/F29</f>
        <v>0.38709677419354838</v>
      </c>
      <c r="I29" s="2">
        <f>_xlfn.RANK.EQ(H29,$H$12:$H$97,0)</f>
        <v>24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23</v>
      </c>
      <c r="E30" s="2">
        <v>17</v>
      </c>
      <c r="F30" s="45">
        <f>SUM(D30:E30)</f>
        <v>40</v>
      </c>
      <c r="G30" s="46">
        <f>_xlfn.RANK.EQ(F30,$F$12:$F$97,0)</f>
        <v>45</v>
      </c>
      <c r="H30" s="47">
        <f>E30/F30</f>
        <v>0.42499999999999999</v>
      </c>
      <c r="I30" s="2">
        <f>_xlfn.RANK.EQ(H30,$H$12:$H$97,0)</f>
        <v>14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49</v>
      </c>
      <c r="E31" s="2">
        <v>18</v>
      </c>
      <c r="F31" s="45">
        <f>SUM(D31:E31)</f>
        <v>67</v>
      </c>
      <c r="G31" s="46">
        <f>_xlfn.RANK.EQ(F31,$F$12:$F$97,0)</f>
        <v>35</v>
      </c>
      <c r="H31" s="47">
        <f>E31/F31</f>
        <v>0.26865671641791045</v>
      </c>
      <c r="I31" s="2">
        <f>_xlfn.RANK.EQ(H31,$H$12:$H$97,0)</f>
        <v>51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63</v>
      </c>
      <c r="E32" s="2">
        <v>39</v>
      </c>
      <c r="F32" s="45">
        <f>SUM(D32:E32)</f>
        <v>102</v>
      </c>
      <c r="G32" s="46">
        <f>_xlfn.RANK.EQ(F32,$F$12:$F$97,0)</f>
        <v>19</v>
      </c>
      <c r="H32" s="47">
        <f>E32/F32</f>
        <v>0.38235294117647056</v>
      </c>
      <c r="I32" s="2">
        <f>_xlfn.RANK.EQ(H32,$H$12:$H$97,0)</f>
        <v>26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469</v>
      </c>
      <c r="E33" s="2">
        <v>343</v>
      </c>
      <c r="F33" s="45">
        <f>SUM(D33:E33)</f>
        <v>812</v>
      </c>
      <c r="G33" s="46">
        <f>_xlfn.RANK.EQ(F33,$F$12:$F$97,0)</f>
        <v>1</v>
      </c>
      <c r="H33" s="47">
        <f>E33/F33</f>
        <v>0.42241379310344829</v>
      </c>
      <c r="I33" s="2">
        <f>_xlfn.RANK.EQ(H33,$H$12:$H$97,0)</f>
        <v>16</v>
      </c>
    </row>
    <row r="34" spans="1:9" x14ac:dyDescent="0.15">
      <c r="A34" s="77" t="s">
        <v>70</v>
      </c>
      <c r="B34" s="77" t="s">
        <v>340</v>
      </c>
      <c r="C34" s="77" t="s">
        <v>71</v>
      </c>
      <c r="D34" s="48"/>
      <c r="E34" s="48"/>
      <c r="F34" s="49"/>
      <c r="G34" s="50"/>
      <c r="H34" s="51"/>
      <c r="I34" s="48"/>
    </row>
    <row r="35" spans="1:9" x14ac:dyDescent="0.15">
      <c r="A35" s="77" t="s">
        <v>72</v>
      </c>
      <c r="B35" s="77" t="s">
        <v>339</v>
      </c>
      <c r="C35" s="77" t="s">
        <v>73</v>
      </c>
      <c r="D35" s="48"/>
      <c r="E35" s="48"/>
      <c r="F35" s="49"/>
      <c r="G35" s="50"/>
      <c r="H35" s="51"/>
      <c r="I35" s="48"/>
    </row>
    <row r="36" spans="1:9" x14ac:dyDescent="0.15">
      <c r="A36" s="77" t="s">
        <v>74</v>
      </c>
      <c r="B36" s="77" t="s">
        <v>339</v>
      </c>
      <c r="C36" s="77" t="s">
        <v>75</v>
      </c>
      <c r="D36" s="48"/>
      <c r="E36" s="48"/>
      <c r="F36" s="49"/>
      <c r="G36" s="50"/>
      <c r="H36" s="51"/>
      <c r="I36" s="48"/>
    </row>
    <row r="37" spans="1:9" x14ac:dyDescent="0.15">
      <c r="A37" s="1" t="s">
        <v>76</v>
      </c>
      <c r="B37" s="8" t="s">
        <v>338</v>
      </c>
      <c r="C37" s="1" t="s">
        <v>77</v>
      </c>
      <c r="D37" s="2">
        <v>89</v>
      </c>
      <c r="E37" s="2">
        <v>10</v>
      </c>
      <c r="F37" s="45">
        <f>SUM(D37:E37)</f>
        <v>99</v>
      </c>
      <c r="G37" s="46">
        <f>_xlfn.RANK.EQ(F37,$F$12:$F$97,0)</f>
        <v>22</v>
      </c>
      <c r="H37" s="47">
        <f>E37/F37</f>
        <v>0.10101010101010101</v>
      </c>
      <c r="I37" s="2">
        <f>_xlfn.RANK.EQ(H37,$H$12:$H$97,0)</f>
        <v>60</v>
      </c>
    </row>
    <row r="38" spans="1:9" x14ac:dyDescent="0.15">
      <c r="A38" s="77" t="s">
        <v>78</v>
      </c>
      <c r="B38" s="77" t="s">
        <v>343</v>
      </c>
      <c r="C38" s="77" t="s">
        <v>79</v>
      </c>
      <c r="D38" s="48"/>
      <c r="E38" s="48"/>
      <c r="F38" s="49"/>
      <c r="G38" s="50"/>
      <c r="H38" s="51"/>
      <c r="I38" s="48"/>
    </row>
    <row r="39" spans="1:9" x14ac:dyDescent="0.15">
      <c r="A39" s="1" t="s">
        <v>80</v>
      </c>
      <c r="B39" s="8" t="s">
        <v>341</v>
      </c>
      <c r="C39" s="1" t="s">
        <v>81</v>
      </c>
      <c r="D39" s="2">
        <v>200</v>
      </c>
      <c r="E39" s="2">
        <v>160</v>
      </c>
      <c r="F39" s="45">
        <f>SUM(D39:E39)</f>
        <v>360</v>
      </c>
      <c r="G39" s="46">
        <f>_xlfn.RANK.EQ(F39,$F$12:$F$97,0)</f>
        <v>4</v>
      </c>
      <c r="H39" s="47">
        <f>E39/F39</f>
        <v>0.44444444444444442</v>
      </c>
      <c r="I39" s="2">
        <f>_xlfn.RANK.EQ(H39,$H$12:$H$97,0)</f>
        <v>12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68</v>
      </c>
      <c r="E40" s="2">
        <v>19</v>
      </c>
      <c r="F40" s="45">
        <f>SUM(D40:E40)</f>
        <v>87</v>
      </c>
      <c r="G40" s="46">
        <f>_xlfn.RANK.EQ(F40,$F$12:$F$97,0)</f>
        <v>27</v>
      </c>
      <c r="H40" s="47">
        <f>E40/F40</f>
        <v>0.21839080459770116</v>
      </c>
      <c r="I40" s="2">
        <f>_xlfn.RANK.EQ(H40,$H$12:$H$97,0)</f>
        <v>57</v>
      </c>
    </row>
    <row r="41" spans="1:9" x14ac:dyDescent="0.15">
      <c r="A41" s="77" t="s">
        <v>84</v>
      </c>
      <c r="B41" s="77" t="s">
        <v>338</v>
      </c>
      <c r="C41" s="77" t="s">
        <v>85</v>
      </c>
      <c r="D41" s="48"/>
      <c r="E41" s="48"/>
      <c r="F41" s="49"/>
      <c r="G41" s="50"/>
      <c r="H41" s="51"/>
      <c r="I41" s="48"/>
    </row>
    <row r="42" spans="1:9" x14ac:dyDescent="0.15">
      <c r="A42" s="1" t="s">
        <v>86</v>
      </c>
      <c r="B42" s="8" t="s">
        <v>339</v>
      </c>
      <c r="C42" s="1" t="s">
        <v>87</v>
      </c>
      <c r="D42" s="2">
        <v>230</v>
      </c>
      <c r="E42" s="2">
        <v>168</v>
      </c>
      <c r="F42" s="45">
        <f>SUM(D42:E42)</f>
        <v>398</v>
      </c>
      <c r="G42" s="46">
        <f>_xlfn.RANK.EQ(F42,$F$12:$F$97,0)</f>
        <v>3</v>
      </c>
      <c r="H42" s="47">
        <f>E42/F42</f>
        <v>0.42211055276381909</v>
      </c>
      <c r="I42" s="2">
        <f>_xlfn.RANK.EQ(H42,$H$12:$H$97,0)</f>
        <v>18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48"/>
      <c r="E43" s="48"/>
      <c r="F43" s="49"/>
      <c r="G43" s="50"/>
      <c r="H43" s="51"/>
      <c r="I43" s="48"/>
    </row>
    <row r="44" spans="1:9" x14ac:dyDescent="0.15">
      <c r="A44" s="77" t="s">
        <v>90</v>
      </c>
      <c r="B44" s="91" t="s">
        <v>338</v>
      </c>
      <c r="C44" s="77" t="s">
        <v>91</v>
      </c>
      <c r="D44" s="48"/>
      <c r="E44" s="48"/>
      <c r="F44" s="49"/>
      <c r="G44" s="50"/>
      <c r="H44" s="51"/>
      <c r="I44" s="48"/>
    </row>
    <row r="45" spans="1:9" x14ac:dyDescent="0.15">
      <c r="A45" s="1" t="s">
        <v>92</v>
      </c>
      <c r="B45" s="8" t="s">
        <v>343</v>
      </c>
      <c r="C45" s="1" t="s">
        <v>93</v>
      </c>
      <c r="D45" s="2">
        <v>49</v>
      </c>
      <c r="E45" s="2">
        <v>20</v>
      </c>
      <c r="F45" s="45">
        <f>SUM(D45:E45)</f>
        <v>69</v>
      </c>
      <c r="G45" s="46">
        <f>_xlfn.RANK.EQ(F45,$F$12:$F$97,0)</f>
        <v>33</v>
      </c>
      <c r="H45" s="47">
        <f>E45/F45</f>
        <v>0.28985507246376813</v>
      </c>
      <c r="I45" s="2">
        <f>_xlfn.RANK.EQ(H45,$H$12:$H$97,0)</f>
        <v>48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5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29</v>
      </c>
      <c r="E47" s="2">
        <v>14</v>
      </c>
      <c r="F47" s="45">
        <f>SUM(D47:E47)</f>
        <v>43</v>
      </c>
      <c r="G47" s="46">
        <f>_xlfn.RANK.EQ(F47,$F$12:$F$97,0)</f>
        <v>44</v>
      </c>
      <c r="H47" s="47">
        <f>E47/F47</f>
        <v>0.32558139534883723</v>
      </c>
      <c r="I47" s="2">
        <f>_xlfn.RANK.EQ(H47,$H$12:$H$97,0)</f>
        <v>42</v>
      </c>
    </row>
    <row r="48" spans="1:9" x14ac:dyDescent="0.15">
      <c r="A48" s="1" t="s">
        <v>98</v>
      </c>
      <c r="B48" s="8" t="s">
        <v>338</v>
      </c>
      <c r="C48" s="1" t="s">
        <v>99</v>
      </c>
      <c r="D48" s="2">
        <v>15</v>
      </c>
      <c r="E48" s="2">
        <v>0</v>
      </c>
      <c r="F48" s="45">
        <f>SUM(D48:E48)</f>
        <v>15</v>
      </c>
      <c r="G48" s="46">
        <f>_xlfn.RANK.EQ(F48,$F$12:$F$97,0)</f>
        <v>61</v>
      </c>
      <c r="H48" s="47">
        <f>E48/F48</f>
        <v>0</v>
      </c>
      <c r="I48" s="2">
        <f>_xlfn.RANK.EQ(H48,$H$12:$H$97,0)</f>
        <v>61</v>
      </c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165</v>
      </c>
      <c r="E49" s="2">
        <v>76</v>
      </c>
      <c r="F49" s="45">
        <f>SUM(D49:E49)</f>
        <v>241</v>
      </c>
      <c r="G49" s="46">
        <f>_xlfn.RANK.EQ(F49,$F$12:$F$97,0)</f>
        <v>9</v>
      </c>
      <c r="H49" s="47">
        <f>E49/F49</f>
        <v>0.31535269709543567</v>
      </c>
      <c r="I49" s="2">
        <f>_xlfn.RANK.EQ(H49,$H$12:$H$97,0)</f>
        <v>44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18</v>
      </c>
      <c r="E50" s="2">
        <v>12</v>
      </c>
      <c r="F50" s="45">
        <f>SUM(D50:E50)</f>
        <v>30</v>
      </c>
      <c r="G50" s="46">
        <f>_xlfn.RANK.EQ(F50,$F$12:$F$97,0)</f>
        <v>57</v>
      </c>
      <c r="H50" s="47">
        <f>E50/F50</f>
        <v>0.4</v>
      </c>
      <c r="I50" s="2">
        <f>_xlfn.RANK.EQ(H50,$H$12:$H$97,0)</f>
        <v>23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31</v>
      </c>
      <c r="E51" s="2">
        <v>28</v>
      </c>
      <c r="F51" s="45">
        <f>SUM(D51:E51)</f>
        <v>59</v>
      </c>
      <c r="G51" s="46">
        <f>_xlfn.RANK.EQ(F51,$F$12:$F$97,0)</f>
        <v>39</v>
      </c>
      <c r="H51" s="47">
        <f>E51/F51</f>
        <v>0.47457627118644069</v>
      </c>
      <c r="I51" s="2">
        <f>_xlfn.RANK.EQ(H51,$H$12:$H$97,0)</f>
        <v>10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48"/>
      <c r="E52" s="48"/>
      <c r="F52" s="49"/>
      <c r="G52" s="50"/>
      <c r="H52" s="51"/>
      <c r="I52" s="48"/>
    </row>
    <row r="53" spans="1:9" x14ac:dyDescent="0.15">
      <c r="A53" s="1" t="s">
        <v>108</v>
      </c>
      <c r="B53" s="8" t="s">
        <v>40</v>
      </c>
      <c r="C53" s="1" t="s">
        <v>109</v>
      </c>
      <c r="D53" s="2">
        <v>76</v>
      </c>
      <c r="E53" s="2">
        <v>43</v>
      </c>
      <c r="F53" s="45">
        <f>SUM(D53:E53)</f>
        <v>119</v>
      </c>
      <c r="G53" s="46">
        <f>_xlfn.RANK.EQ(F53,$F$12:$F$97,0)</f>
        <v>16</v>
      </c>
      <c r="H53" s="47">
        <f>E53/F53</f>
        <v>0.36134453781512604</v>
      </c>
      <c r="I53" s="2">
        <f>_xlfn.RANK.EQ(H53,$H$12:$H$97,0)</f>
        <v>36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54</v>
      </c>
      <c r="E54" s="2">
        <v>19</v>
      </c>
      <c r="F54" s="45">
        <f>SUM(D54:E54)</f>
        <v>73</v>
      </c>
      <c r="G54" s="46">
        <f>_xlfn.RANK.EQ(F54,$F$12:$F$97,0)</f>
        <v>32</v>
      </c>
      <c r="H54" s="47">
        <f>E54/F54</f>
        <v>0.26027397260273971</v>
      </c>
      <c r="I54" s="2">
        <f>_xlfn.RANK.EQ(H54,$H$12:$H$97,0)</f>
        <v>55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39</v>
      </c>
      <c r="E55" s="2">
        <v>23</v>
      </c>
      <c r="F55" s="45">
        <f>SUM(D55:E55)</f>
        <v>62</v>
      </c>
      <c r="G55" s="46">
        <f>_xlfn.RANK.EQ(F55,$F$12:$F$97,0)</f>
        <v>38</v>
      </c>
      <c r="H55" s="47">
        <f>E55/F55</f>
        <v>0.37096774193548387</v>
      </c>
      <c r="I55" s="2">
        <f>_xlfn.RANK.EQ(H55,$H$12:$H$97,0)</f>
        <v>31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27</v>
      </c>
      <c r="E56" s="2">
        <v>26</v>
      </c>
      <c r="F56" s="45">
        <f>SUM(D56:E56)</f>
        <v>53</v>
      </c>
      <c r="G56" s="46">
        <f>_xlfn.RANK.EQ(F56,$F$12:$F$97,0)</f>
        <v>41</v>
      </c>
      <c r="H56" s="47">
        <f>E56/F56</f>
        <v>0.49056603773584906</v>
      </c>
      <c r="I56" s="2">
        <f>_xlfn.RANK.EQ(H56,$H$12:$H$97,0)</f>
        <v>8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51</v>
      </c>
      <c r="E57" s="2">
        <v>23</v>
      </c>
      <c r="F57" s="45">
        <f>SUM(D57:E57)</f>
        <v>74</v>
      </c>
      <c r="G57" s="46">
        <f>_xlfn.RANK.EQ(F57,$F$12:$F$97,0)</f>
        <v>31</v>
      </c>
      <c r="H57" s="47">
        <f>E57/F57</f>
        <v>0.3108108108108108</v>
      </c>
      <c r="I57" s="2">
        <f>_xlfn.RANK.EQ(H57,$H$12:$H$97,0)</f>
        <v>46</v>
      </c>
    </row>
    <row r="58" spans="1:9" x14ac:dyDescent="0.15">
      <c r="A58" s="77" t="s">
        <v>118</v>
      </c>
      <c r="B58" s="77" t="s">
        <v>340</v>
      </c>
      <c r="C58" s="77" t="s">
        <v>119</v>
      </c>
      <c r="D58" s="48"/>
      <c r="E58" s="48"/>
      <c r="F58" s="49"/>
      <c r="G58" s="50"/>
      <c r="H58" s="51"/>
      <c r="I58" s="48"/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61</v>
      </c>
      <c r="E59" s="2">
        <v>30</v>
      </c>
      <c r="F59" s="45">
        <f>SUM(D59:E59)</f>
        <v>91</v>
      </c>
      <c r="G59" s="46">
        <f>_xlfn.RANK.EQ(F59,$F$12:$F$97,0)</f>
        <v>25</v>
      </c>
      <c r="H59" s="47">
        <f>E59/F59</f>
        <v>0.32967032967032966</v>
      </c>
      <c r="I59" s="2">
        <f>_xlfn.RANK.EQ(H59,$H$12:$H$97,0)</f>
        <v>41</v>
      </c>
    </row>
    <row r="60" spans="1:9" x14ac:dyDescent="0.15">
      <c r="A60" s="77" t="s">
        <v>122</v>
      </c>
      <c r="B60" s="77" t="s">
        <v>338</v>
      </c>
      <c r="C60" s="77" t="s">
        <v>123</v>
      </c>
      <c r="D60" s="48"/>
      <c r="E60" s="48"/>
      <c r="F60" s="49"/>
      <c r="G60" s="50"/>
      <c r="H60" s="51"/>
      <c r="I60" s="48"/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104</v>
      </c>
      <c r="E61" s="2">
        <v>58</v>
      </c>
      <c r="F61" s="45">
        <f>SUM(D61:E61)</f>
        <v>162</v>
      </c>
      <c r="G61" s="46">
        <f>_xlfn.RANK.EQ(F61,$F$12:$F$97,0)</f>
        <v>15</v>
      </c>
      <c r="H61" s="47">
        <f>E61/F61</f>
        <v>0.35802469135802467</v>
      </c>
      <c r="I61" s="2">
        <f>_xlfn.RANK.EQ(H61,$H$12:$H$97,0)</f>
        <v>38</v>
      </c>
    </row>
    <row r="62" spans="1:9" x14ac:dyDescent="0.15">
      <c r="A62" s="77" t="s">
        <v>126</v>
      </c>
      <c r="B62" s="77" t="s">
        <v>338</v>
      </c>
      <c r="C62" s="77" t="s">
        <v>127</v>
      </c>
      <c r="D62" s="48"/>
      <c r="E62" s="48"/>
      <c r="F62" s="49"/>
      <c r="G62" s="50"/>
      <c r="H62" s="51"/>
      <c r="I62" s="48"/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28</v>
      </c>
      <c r="E63" s="2">
        <v>7</v>
      </c>
      <c r="F63" s="45">
        <f>SUM(D63:E63)</f>
        <v>35</v>
      </c>
      <c r="G63" s="46">
        <f>_xlfn.RANK.EQ(F63,$F$12:$F$97,0)</f>
        <v>51</v>
      </c>
      <c r="H63" s="47">
        <f>E63/F63</f>
        <v>0.2</v>
      </c>
      <c r="I63" s="2">
        <f>_xlfn.RANK.EQ(H63,$H$12:$H$97,0)</f>
        <v>59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17</v>
      </c>
      <c r="E64" s="2">
        <v>20</v>
      </c>
      <c r="F64" s="45">
        <f>SUM(D64:E64)</f>
        <v>37</v>
      </c>
      <c r="G64" s="46">
        <f>_xlfn.RANK.EQ(F64,$F$12:$F$97,0)</f>
        <v>49</v>
      </c>
      <c r="H64" s="47">
        <f>E64/F64</f>
        <v>0.54054054054054057</v>
      </c>
      <c r="I64" s="2">
        <f>_xlfn.RANK.EQ(H64,$H$12:$H$97,0)</f>
        <v>3</v>
      </c>
    </row>
    <row r="65" spans="1:9" x14ac:dyDescent="0.15">
      <c r="A65" s="77" t="s">
        <v>132</v>
      </c>
      <c r="B65" s="77" t="s">
        <v>340</v>
      </c>
      <c r="C65" s="77" t="s">
        <v>133</v>
      </c>
      <c r="D65" s="48"/>
      <c r="E65" s="48"/>
      <c r="F65" s="49"/>
      <c r="G65" s="50"/>
      <c r="H65" s="51"/>
      <c r="I65" s="48"/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467</v>
      </c>
      <c r="E66" s="2">
        <v>281</v>
      </c>
      <c r="F66" s="45">
        <f>SUM(D66:E66)</f>
        <v>748</v>
      </c>
      <c r="G66" s="46">
        <f>_xlfn.RANK.EQ(F66,$F$12:$F$97,0)</f>
        <v>2</v>
      </c>
      <c r="H66" s="47">
        <f>E66/F66</f>
        <v>0.37566844919786097</v>
      </c>
      <c r="I66" s="2">
        <f>_xlfn.RANK.EQ(H66,$H$12:$H$97,0)</f>
        <v>28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64</v>
      </c>
      <c r="E67" s="2">
        <v>29</v>
      </c>
      <c r="F67" s="45">
        <f>SUM(D67:E67)</f>
        <v>93</v>
      </c>
      <c r="G67" s="46">
        <f>_xlfn.RANK.EQ(F67,$F$12:$F$97,0)</f>
        <v>24</v>
      </c>
      <c r="H67" s="47">
        <f>E67/F67</f>
        <v>0.31182795698924731</v>
      </c>
      <c r="I67" s="2">
        <f>_xlfn.RANK.EQ(H67,$H$12:$H$97,0)</f>
        <v>45</v>
      </c>
    </row>
    <row r="68" spans="1:9" x14ac:dyDescent="0.15">
      <c r="A68" s="77" t="s">
        <v>138</v>
      </c>
      <c r="B68" s="77" t="s">
        <v>338</v>
      </c>
      <c r="C68" s="77" t="s">
        <v>139</v>
      </c>
      <c r="D68" s="48"/>
      <c r="E68" s="48"/>
      <c r="F68" s="49"/>
      <c r="G68" s="50"/>
      <c r="H68" s="51"/>
      <c r="I68" s="48"/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134</v>
      </c>
      <c r="E69" s="2">
        <v>72</v>
      </c>
      <c r="F69" s="45">
        <f>SUM(D69:E69)</f>
        <v>206</v>
      </c>
      <c r="G69" s="46">
        <f>_xlfn.RANK.EQ(F69,$F$12:$F$97,0)</f>
        <v>12</v>
      </c>
      <c r="H69" s="47">
        <f>E69/F69</f>
        <v>0.34951456310679613</v>
      </c>
      <c r="I69" s="2">
        <f>_xlfn.RANK.EQ(H69,$H$12:$H$97,0)</f>
        <v>40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149</v>
      </c>
      <c r="E70" s="2">
        <v>84</v>
      </c>
      <c r="F70" s="45">
        <f>SUM(D70:E70)</f>
        <v>233</v>
      </c>
      <c r="G70" s="46">
        <f>_xlfn.RANK.EQ(F70,$F$12:$F$97,0)</f>
        <v>10</v>
      </c>
      <c r="H70" s="47">
        <f>E70/F70</f>
        <v>0.36051502145922748</v>
      </c>
      <c r="I70" s="2">
        <f>_xlfn.RANK.EQ(H70,$H$12:$H$97,0)</f>
        <v>37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222</v>
      </c>
      <c r="E71" s="2">
        <v>78</v>
      </c>
      <c r="F71" s="45">
        <f>SUM(D71:E71)</f>
        <v>300</v>
      </c>
      <c r="G71" s="46">
        <f>_xlfn.RANK.EQ(F71,$F$12:$F$97,0)</f>
        <v>5</v>
      </c>
      <c r="H71" s="47">
        <f>E71/F71</f>
        <v>0.26</v>
      </c>
      <c r="I71" s="2">
        <f>_xlfn.RANK.EQ(H71,$H$12:$H$97,0)</f>
        <v>56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134</v>
      </c>
      <c r="E72" s="2">
        <v>73</v>
      </c>
      <c r="F72" s="45">
        <f>SUM(D72:E72)</f>
        <v>207</v>
      </c>
      <c r="G72" s="46">
        <f>_xlfn.RANK.EQ(F72,$F$12:$F$97,0)</f>
        <v>11</v>
      </c>
      <c r="H72" s="47">
        <f>E72/F72</f>
        <v>0.35265700483091789</v>
      </c>
      <c r="I72" s="2">
        <f>_xlfn.RANK.EQ(H72,$H$12:$H$97,0)</f>
        <v>39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23</v>
      </c>
      <c r="E73" s="2">
        <v>17</v>
      </c>
      <c r="F73" s="45">
        <f>SUM(D73:E73)</f>
        <v>40</v>
      </c>
      <c r="G73" s="46">
        <f>_xlfn.RANK.EQ(F73,$F$12:$F$97,0)</f>
        <v>45</v>
      </c>
      <c r="H73" s="47">
        <f>E73/F73</f>
        <v>0.42499999999999999</v>
      </c>
      <c r="I73" s="2">
        <f>_xlfn.RANK.EQ(H73,$H$12:$H$97,0)</f>
        <v>14</v>
      </c>
    </row>
    <row r="74" spans="1:9" x14ac:dyDescent="0.15">
      <c r="A74" s="77" t="s">
        <v>150</v>
      </c>
      <c r="B74" s="77" t="s">
        <v>343</v>
      </c>
      <c r="C74" s="77" t="s">
        <v>151</v>
      </c>
      <c r="D74" s="48"/>
      <c r="E74" s="48"/>
      <c r="F74" s="49"/>
      <c r="G74" s="50"/>
      <c r="H74" s="51"/>
      <c r="I74" s="48"/>
    </row>
    <row r="75" spans="1:9" x14ac:dyDescent="0.15">
      <c r="A75" s="77" t="s">
        <v>152</v>
      </c>
      <c r="B75" s="77" t="s">
        <v>342</v>
      </c>
      <c r="C75" s="77" t="s">
        <v>153</v>
      </c>
      <c r="D75" s="48"/>
      <c r="E75" s="48"/>
      <c r="F75" s="49"/>
      <c r="G75" s="50"/>
      <c r="H75" s="51"/>
      <c r="I75" s="48"/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24</v>
      </c>
      <c r="E76" s="2">
        <v>23</v>
      </c>
      <c r="F76" s="45">
        <f>SUM(D76:E76)</f>
        <v>47</v>
      </c>
      <c r="G76" s="46">
        <f>_xlfn.RANK.EQ(F76,$F$12:$F$97,0)</f>
        <v>43</v>
      </c>
      <c r="H76" s="47">
        <f>E76/F76</f>
        <v>0.48936170212765956</v>
      </c>
      <c r="I76" s="2">
        <f>_xlfn.RANK.EQ(H76,$H$12:$H$97,0)</f>
        <v>9</v>
      </c>
    </row>
    <row r="77" spans="1:9" x14ac:dyDescent="0.15">
      <c r="A77" s="77" t="s">
        <v>156</v>
      </c>
      <c r="B77" s="77" t="s">
        <v>40</v>
      </c>
      <c r="C77" s="77" t="s">
        <v>157</v>
      </c>
      <c r="D77" s="48"/>
      <c r="E77" s="48"/>
      <c r="F77" s="49"/>
      <c r="G77" s="50"/>
      <c r="H77" s="51"/>
      <c r="I77" s="48"/>
    </row>
    <row r="78" spans="1:9" x14ac:dyDescent="0.15">
      <c r="A78" s="1" t="s">
        <v>158</v>
      </c>
      <c r="B78" s="8" t="s">
        <v>40</v>
      </c>
      <c r="C78" s="1" t="s">
        <v>159</v>
      </c>
      <c r="D78" s="2">
        <v>28</v>
      </c>
      <c r="E78" s="2">
        <v>10</v>
      </c>
      <c r="F78" s="45">
        <f>SUM(D78:E78)</f>
        <v>38</v>
      </c>
      <c r="G78" s="46">
        <f>_xlfn.RANK.EQ(F78,$F$12:$F$97,0)</f>
        <v>48</v>
      </c>
      <c r="H78" s="47">
        <f>E78/F78</f>
        <v>0.26315789473684209</v>
      </c>
      <c r="I78" s="2">
        <f>_xlfn.RANK.EQ(H78,$H$12:$H$97,0)</f>
        <v>54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69</v>
      </c>
      <c r="E79" s="2">
        <v>50</v>
      </c>
      <c r="F79" s="45">
        <f>SUM(D79:E79)</f>
        <v>119</v>
      </c>
      <c r="G79" s="46">
        <f>_xlfn.RANK.EQ(F79,$F$12:$F$97,0)</f>
        <v>16</v>
      </c>
      <c r="H79" s="47">
        <f>E79/F79</f>
        <v>0.42016806722689076</v>
      </c>
      <c r="I79" s="2">
        <f>_xlfn.RANK.EQ(H79,$H$12:$H$97,0)</f>
        <v>19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63</v>
      </c>
      <c r="E80" s="2">
        <v>39</v>
      </c>
      <c r="F80" s="45">
        <f>SUM(D80:E80)</f>
        <v>102</v>
      </c>
      <c r="G80" s="46">
        <f>_xlfn.RANK.EQ(F80,$F$12:$F$97,0)</f>
        <v>19</v>
      </c>
      <c r="H80" s="47">
        <f>E80/F80</f>
        <v>0.38235294117647056</v>
      </c>
      <c r="I80" s="2">
        <f>_xlfn.RANK.EQ(H80,$H$12:$H$97,0)</f>
        <v>26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50</v>
      </c>
      <c r="E81" s="2">
        <v>19</v>
      </c>
      <c r="F81" s="45">
        <f>SUM(D81:E81)</f>
        <v>69</v>
      </c>
      <c r="G81" s="46">
        <f>_xlfn.RANK.EQ(F81,$F$12:$F$97,0)</f>
        <v>33</v>
      </c>
      <c r="H81" s="47">
        <f>E81/F81</f>
        <v>0.27536231884057971</v>
      </c>
      <c r="I81" s="2">
        <f>_xlfn.RANK.EQ(H81,$H$12:$H$97,0)</f>
        <v>49</v>
      </c>
    </row>
    <row r="82" spans="1:9" x14ac:dyDescent="0.15">
      <c r="A82" s="77" t="s">
        <v>166</v>
      </c>
      <c r="B82" s="77" t="s">
        <v>40</v>
      </c>
      <c r="C82" s="77" t="s">
        <v>167</v>
      </c>
      <c r="D82" s="48"/>
      <c r="E82" s="48"/>
      <c r="F82" s="49"/>
      <c r="G82" s="50"/>
      <c r="H82" s="51"/>
      <c r="I82" s="48"/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152</v>
      </c>
      <c r="E83" s="2">
        <v>106</v>
      </c>
      <c r="F83" s="45">
        <f>SUM(D83:E83)</f>
        <v>258</v>
      </c>
      <c r="G83" s="46">
        <f>_xlfn.RANK.EQ(F83,$F$12:$F$97,0)</f>
        <v>8</v>
      </c>
      <c r="H83" s="47">
        <f>E83/F83</f>
        <v>0.41085271317829458</v>
      </c>
      <c r="I83" s="2">
        <f>_xlfn.RANK.EQ(H83,$H$12:$H$97,0)</f>
        <v>20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61</v>
      </c>
      <c r="E84" s="2">
        <v>42</v>
      </c>
      <c r="F84" s="45">
        <f>SUM(D84:E84)</f>
        <v>103</v>
      </c>
      <c r="G84" s="46">
        <f>_xlfn.RANK.EQ(F84,$F$12:$F$97,0)</f>
        <v>18</v>
      </c>
      <c r="H84" s="47">
        <f>E84/F84</f>
        <v>0.40776699029126212</v>
      </c>
      <c r="I84" s="2">
        <f>_xlfn.RANK.EQ(H84,$H$12:$H$97,0)</f>
        <v>22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41</v>
      </c>
      <c r="E85" s="2">
        <v>34</v>
      </c>
      <c r="F85" s="45">
        <f>SUM(D85:E85)</f>
        <v>75</v>
      </c>
      <c r="G85" s="46">
        <f>_xlfn.RANK.EQ(F85,$F$12:$F$97,0)</f>
        <v>29</v>
      </c>
      <c r="H85" s="47">
        <f>E85/F85</f>
        <v>0.45333333333333331</v>
      </c>
      <c r="I85" s="2">
        <f>_xlfn.RANK.EQ(H85,$H$12:$H$97,0)</f>
        <v>11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14</v>
      </c>
      <c r="E86" s="52">
        <v>14</v>
      </c>
      <c r="F86" s="53">
        <f>SUM(D86:E86)</f>
        <v>28</v>
      </c>
      <c r="G86" s="54">
        <f>_xlfn.RANK.EQ(F86,$F$12:$F$97,0)</f>
        <v>58</v>
      </c>
      <c r="H86" s="55">
        <f>E86/F86</f>
        <v>0.5</v>
      </c>
      <c r="I86" s="52">
        <f>_xlfn.RANK.EQ(H86,$H$12:$H$97,0)</f>
        <v>7</v>
      </c>
    </row>
    <row r="87" spans="1:9" x14ac:dyDescent="0.15">
      <c r="A87" s="77" t="s">
        <v>176</v>
      </c>
      <c r="B87" s="77" t="s">
        <v>338</v>
      </c>
      <c r="C87" s="77" t="s">
        <v>177</v>
      </c>
      <c r="D87" s="48"/>
      <c r="E87" s="48"/>
      <c r="F87" s="49"/>
      <c r="G87" s="50"/>
      <c r="H87" s="51"/>
      <c r="I87" s="48"/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56</v>
      </c>
      <c r="E88" s="2">
        <v>39</v>
      </c>
      <c r="F88" s="45">
        <f t="shared" ref="F88:F95" si="4">SUM(D88:E88)</f>
        <v>95</v>
      </c>
      <c r="G88" s="46">
        <f t="shared" ref="G88:G95" si="5">_xlfn.RANK.EQ(F88,$F$12:$F$97,0)</f>
        <v>23</v>
      </c>
      <c r="H88" s="47">
        <f t="shared" ref="H88:H95" si="6">E88/F88</f>
        <v>0.41052631578947368</v>
      </c>
      <c r="I88" s="2">
        <f t="shared" ref="I88:I95" si="7">_xlfn.RANK.EQ(H88,$H$12:$H$97,0)</f>
        <v>21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167</v>
      </c>
      <c r="E89" s="2">
        <v>122</v>
      </c>
      <c r="F89" s="45">
        <f t="shared" si="4"/>
        <v>289</v>
      </c>
      <c r="G89" s="46">
        <f t="shared" si="5"/>
        <v>6</v>
      </c>
      <c r="H89" s="47">
        <f t="shared" si="6"/>
        <v>0.42214532871972316</v>
      </c>
      <c r="I89" s="2">
        <f t="shared" si="7"/>
        <v>17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19</v>
      </c>
      <c r="E90" s="2">
        <v>21</v>
      </c>
      <c r="F90" s="45">
        <f t="shared" si="4"/>
        <v>40</v>
      </c>
      <c r="G90" s="46">
        <f t="shared" si="5"/>
        <v>45</v>
      </c>
      <c r="H90" s="47">
        <f t="shared" si="6"/>
        <v>0.52500000000000002</v>
      </c>
      <c r="I90" s="2">
        <f t="shared" si="7"/>
        <v>5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24</v>
      </c>
      <c r="E91" s="2">
        <v>29</v>
      </c>
      <c r="F91" s="45">
        <f t="shared" si="4"/>
        <v>53</v>
      </c>
      <c r="G91" s="46">
        <f t="shared" si="5"/>
        <v>41</v>
      </c>
      <c r="H91" s="47">
        <f t="shared" si="6"/>
        <v>0.54716981132075471</v>
      </c>
      <c r="I91" s="2">
        <f t="shared" si="7"/>
        <v>2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40</v>
      </c>
      <c r="E92" s="2">
        <v>25</v>
      </c>
      <c r="F92" s="45">
        <f t="shared" si="4"/>
        <v>65</v>
      </c>
      <c r="G92" s="46">
        <f t="shared" si="5"/>
        <v>37</v>
      </c>
      <c r="H92" s="47">
        <f t="shared" si="6"/>
        <v>0.38461538461538464</v>
      </c>
      <c r="I92" s="2">
        <f t="shared" si="7"/>
        <v>25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21</v>
      </c>
      <c r="E93" s="2">
        <v>12</v>
      </c>
      <c r="F93" s="45">
        <f t="shared" si="4"/>
        <v>33</v>
      </c>
      <c r="G93" s="46">
        <f t="shared" si="5"/>
        <v>52</v>
      </c>
      <c r="H93" s="47">
        <f t="shared" si="6"/>
        <v>0.36363636363636365</v>
      </c>
      <c r="I93" s="2">
        <f t="shared" si="7"/>
        <v>34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18</v>
      </c>
      <c r="E94" s="2">
        <v>14</v>
      </c>
      <c r="F94" s="45">
        <f t="shared" si="4"/>
        <v>32</v>
      </c>
      <c r="G94" s="46">
        <f t="shared" si="5"/>
        <v>54</v>
      </c>
      <c r="H94" s="47">
        <f t="shared" si="6"/>
        <v>0.4375</v>
      </c>
      <c r="I94" s="2">
        <f t="shared" si="7"/>
        <v>13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32</v>
      </c>
      <c r="E95" s="2">
        <v>35</v>
      </c>
      <c r="F95" s="45">
        <f t="shared" si="4"/>
        <v>67</v>
      </c>
      <c r="G95" s="46">
        <f t="shared" si="5"/>
        <v>35</v>
      </c>
      <c r="H95" s="47">
        <f t="shared" si="6"/>
        <v>0.52238805970149249</v>
      </c>
      <c r="I95" s="2">
        <f t="shared" si="7"/>
        <v>6</v>
      </c>
    </row>
    <row r="96" spans="1:9" x14ac:dyDescent="0.15">
      <c r="A96" s="77" t="s">
        <v>194</v>
      </c>
      <c r="B96" s="77" t="s">
        <v>338</v>
      </c>
      <c r="C96" s="77" t="s">
        <v>195</v>
      </c>
      <c r="D96" s="48"/>
      <c r="E96" s="48"/>
      <c r="F96" s="49"/>
      <c r="G96" s="50"/>
      <c r="H96" s="51"/>
      <c r="I96" s="48"/>
    </row>
    <row r="97" spans="1:9" x14ac:dyDescent="0.15">
      <c r="A97" s="1" t="s">
        <v>196</v>
      </c>
      <c r="B97" s="8" t="s">
        <v>40</v>
      </c>
      <c r="C97" s="1" t="s">
        <v>197</v>
      </c>
      <c r="D97" s="2">
        <v>40</v>
      </c>
      <c r="E97" s="2">
        <v>50</v>
      </c>
      <c r="F97" s="45">
        <f>SUM(D97:E97)</f>
        <v>90</v>
      </c>
      <c r="G97" s="46">
        <f>_xlfn.RANK.EQ(F97,$F$12:$F$97,0)</f>
        <v>26</v>
      </c>
      <c r="H97" s="47">
        <f>E97/F97</f>
        <v>0.55555555555555558</v>
      </c>
      <c r="I97" s="2">
        <f>_xlfn.RANK.EQ(H97,$H$12:$H$97,0)</f>
        <v>1</v>
      </c>
    </row>
    <row r="98" spans="1:9" ht="14.25" thickBot="1" x14ac:dyDescent="0.2">
      <c r="B98" s="26"/>
    </row>
    <row r="99" spans="1:9" ht="14.25" thickBot="1" x14ac:dyDescent="0.2">
      <c r="C99" s="263" t="s">
        <v>507</v>
      </c>
      <c r="D99" s="264">
        <f>SUM(D12:D97)</f>
        <v>4857</v>
      </c>
      <c r="E99" s="264">
        <f t="shared" ref="E99:F99" si="8">SUM(E12:E97)</f>
        <v>2844</v>
      </c>
      <c r="F99" s="265">
        <f t="shared" si="8"/>
        <v>7701</v>
      </c>
    </row>
  </sheetData>
  <autoFilter ref="A11:I97" xr:uid="{00000000-0009-0000-0000-000026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6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485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15</v>
      </c>
      <c r="E6" s="57">
        <f>INDEX(E12:E97,MATCH(C6,C12:C97,0),0)</f>
        <v>12</v>
      </c>
      <c r="F6" s="57">
        <f>SUM(D6:E6)</f>
        <v>27</v>
      </c>
      <c r="G6" s="58">
        <f>_xlfn.RANK.EQ(F6,$F$12:$F$97,0)</f>
        <v>58</v>
      </c>
      <c r="H6" s="59">
        <f>E6/F6</f>
        <v>0.44444444444444442</v>
      </c>
      <c r="I6" s="60">
        <f>_xlfn.RANK.EQ(H6,$H$12:$H$97,0)</f>
        <v>13</v>
      </c>
    </row>
    <row r="7" spans="1:13" x14ac:dyDescent="0.15">
      <c r="C7" s="28" t="s">
        <v>21</v>
      </c>
      <c r="D7" s="94">
        <f>ROUND(SUMIF($B$12:$B$97,"G",D12:D97)/(COUNTIFS(B12:B97,"G",D12:D97,"&lt;&gt;")),1)</f>
        <v>33</v>
      </c>
      <c r="E7" s="95">
        <f>ROUND(SUMIF($B$12:$B$97,"G",E12:E97)/(COUNTIFS(B12:B97,"G",D12:D97,"&lt;&gt;")),1)</f>
        <v>22.9</v>
      </c>
      <c r="F7" s="95">
        <f>ROUND(SUM(D7:E7),1)</f>
        <v>55.9</v>
      </c>
      <c r="G7" s="30"/>
      <c r="H7" s="31">
        <f>E7/F7</f>
        <v>0.4096601073345259</v>
      </c>
      <c r="I7" s="32"/>
    </row>
    <row r="8" spans="1:13" ht="14.25" thickBot="1" x14ac:dyDescent="0.2">
      <c r="C8" s="33" t="s">
        <v>22</v>
      </c>
      <c r="D8" s="97">
        <f>ROUND(AVERAGE(D12:D97),1)</f>
        <v>83.1</v>
      </c>
      <c r="E8" s="98">
        <f>ROUND(AVERAGE(E12:E97),1)</f>
        <v>51.5</v>
      </c>
      <c r="F8" s="98">
        <f>ROUND(SUM(D8:E8),1)</f>
        <v>134.6</v>
      </c>
      <c r="G8" s="36"/>
      <c r="H8" s="37">
        <f>E8/F8</f>
        <v>0.38261515601783064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2022年度（基準日：５月１日）</v>
      </c>
      <c r="E10" s="378"/>
      <c r="F10" s="378"/>
      <c r="G10" s="378"/>
      <c r="H10" s="378"/>
      <c r="I10" s="379"/>
    </row>
    <row r="11" spans="1:13" ht="27" x14ac:dyDescent="0.15">
      <c r="A11" s="93" t="s">
        <v>23</v>
      </c>
      <c r="B11" s="39" t="s">
        <v>24</v>
      </c>
      <c r="C11" s="93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155</v>
      </c>
      <c r="E12" s="2">
        <v>48</v>
      </c>
      <c r="F12" s="45">
        <f>SUM(D12:E12)</f>
        <v>203</v>
      </c>
      <c r="G12" s="46">
        <f>_xlfn.RANK.EQ(F12,$F$12:$F$97,0)</f>
        <v>13</v>
      </c>
      <c r="H12" s="47">
        <f>E12/F12</f>
        <v>0.23645320197044334</v>
      </c>
      <c r="I12" s="2">
        <f>_xlfn.RANK.EQ(H12,$H$12:$H$97,0)</f>
        <v>58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74</v>
      </c>
      <c r="E13" s="2">
        <v>41</v>
      </c>
      <c r="F13" s="45">
        <f>SUM(D13:E13)</f>
        <v>115</v>
      </c>
      <c r="G13" s="46">
        <f>_xlfn.RANK.EQ(F13,$F$12:$F$97,0)</f>
        <v>18</v>
      </c>
      <c r="H13" s="47">
        <f>E13/F13</f>
        <v>0.35652173913043478</v>
      </c>
      <c r="I13" s="2">
        <f>_xlfn.RANK.EQ(H13,$H$12:$H$97,0)</f>
        <v>43</v>
      </c>
    </row>
    <row r="14" spans="1:13" x14ac:dyDescent="0.15">
      <c r="A14" s="77" t="s">
        <v>29</v>
      </c>
      <c r="B14" s="77" t="s">
        <v>338</v>
      </c>
      <c r="C14" s="77" t="s">
        <v>30</v>
      </c>
      <c r="D14" s="48"/>
      <c r="E14" s="48"/>
      <c r="F14" s="49"/>
      <c r="G14" s="50"/>
      <c r="H14" s="51"/>
      <c r="I14" s="48"/>
    </row>
    <row r="15" spans="1:13" x14ac:dyDescent="0.15">
      <c r="A15" s="1" t="s">
        <v>31</v>
      </c>
      <c r="B15" s="8" t="s">
        <v>339</v>
      </c>
      <c r="C15" s="1" t="s">
        <v>32</v>
      </c>
      <c r="D15" s="2">
        <v>56</v>
      </c>
      <c r="E15" s="2">
        <v>18</v>
      </c>
      <c r="F15" s="45">
        <f>SUM(D15:E15)</f>
        <v>74</v>
      </c>
      <c r="G15" s="46">
        <f>_xlfn.RANK.EQ(F15,$F$12:$F$97,0)</f>
        <v>35</v>
      </c>
      <c r="H15" s="47">
        <f>E15/F15</f>
        <v>0.24324324324324326</v>
      </c>
      <c r="I15" s="2">
        <f>_xlfn.RANK.EQ(H15,$H$12:$H$97,0)</f>
        <v>57</v>
      </c>
    </row>
    <row r="16" spans="1:13" x14ac:dyDescent="0.15">
      <c r="A16" s="77" t="s">
        <v>33</v>
      </c>
      <c r="B16" s="77" t="s">
        <v>338</v>
      </c>
      <c r="C16" s="77" t="s">
        <v>34</v>
      </c>
      <c r="D16" s="48"/>
      <c r="E16" s="48"/>
      <c r="F16" s="49"/>
      <c r="G16" s="50"/>
      <c r="H16" s="51"/>
      <c r="I16" s="48"/>
    </row>
    <row r="17" spans="1:9" x14ac:dyDescent="0.15">
      <c r="A17" s="77" t="s">
        <v>35</v>
      </c>
      <c r="B17" s="77" t="s">
        <v>338</v>
      </c>
      <c r="C17" s="77" t="s">
        <v>36</v>
      </c>
      <c r="D17" s="48"/>
      <c r="E17" s="48"/>
      <c r="F17" s="49"/>
      <c r="G17" s="50"/>
      <c r="H17" s="51"/>
      <c r="I17" s="48"/>
    </row>
    <row r="18" spans="1:9" x14ac:dyDescent="0.15">
      <c r="A18" s="77" t="s">
        <v>37</v>
      </c>
      <c r="B18" s="77" t="s">
        <v>340</v>
      </c>
      <c r="C18" s="77" t="s">
        <v>38</v>
      </c>
      <c r="D18" s="48"/>
      <c r="E18" s="48"/>
      <c r="F18" s="49"/>
      <c r="G18" s="50"/>
      <c r="H18" s="51"/>
      <c r="I18" s="48"/>
    </row>
    <row r="19" spans="1:9" x14ac:dyDescent="0.15">
      <c r="A19" s="1" t="s">
        <v>39</v>
      </c>
      <c r="B19" s="8" t="s">
        <v>40</v>
      </c>
      <c r="C19" s="1" t="s">
        <v>41</v>
      </c>
      <c r="D19" s="2">
        <v>22</v>
      </c>
      <c r="E19" s="2">
        <v>16</v>
      </c>
      <c r="F19" s="45">
        <f t="shared" ref="F19:F27" si="0">SUM(D19:E19)</f>
        <v>38</v>
      </c>
      <c r="G19" s="46">
        <f t="shared" ref="G19:G27" si="1">_xlfn.RANK.EQ(F19,$F$12:$F$97,0)</f>
        <v>49</v>
      </c>
      <c r="H19" s="47">
        <f t="shared" ref="H19:H27" si="2">E19/F19</f>
        <v>0.42105263157894735</v>
      </c>
      <c r="I19" s="2">
        <f t="shared" ref="I19:I27" si="3">_xlfn.RANK.EQ(H19,$H$12:$H$97,0)</f>
        <v>21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17</v>
      </c>
      <c r="E20" s="2">
        <v>13</v>
      </c>
      <c r="F20" s="45">
        <f t="shared" si="0"/>
        <v>30</v>
      </c>
      <c r="G20" s="46">
        <f t="shared" si="1"/>
        <v>55</v>
      </c>
      <c r="H20" s="47">
        <f t="shared" si="2"/>
        <v>0.43333333333333335</v>
      </c>
      <c r="I20" s="2">
        <f t="shared" si="3"/>
        <v>15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213</v>
      </c>
      <c r="E21" s="2">
        <v>65</v>
      </c>
      <c r="F21" s="45">
        <f t="shared" si="0"/>
        <v>278</v>
      </c>
      <c r="G21" s="46">
        <f t="shared" si="1"/>
        <v>9</v>
      </c>
      <c r="H21" s="47">
        <f t="shared" si="2"/>
        <v>0.23381294964028776</v>
      </c>
      <c r="I21" s="2">
        <f t="shared" si="3"/>
        <v>59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50</v>
      </c>
      <c r="E22" s="2">
        <v>42</v>
      </c>
      <c r="F22" s="45">
        <f t="shared" si="0"/>
        <v>92</v>
      </c>
      <c r="G22" s="46">
        <f t="shared" si="1"/>
        <v>27</v>
      </c>
      <c r="H22" s="47">
        <f t="shared" si="2"/>
        <v>0.45652173913043476</v>
      </c>
      <c r="I22" s="2">
        <f t="shared" si="3"/>
        <v>10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15</v>
      </c>
      <c r="E23" s="2">
        <v>7</v>
      </c>
      <c r="F23" s="45">
        <f t="shared" si="0"/>
        <v>22</v>
      </c>
      <c r="G23" s="46">
        <f t="shared" si="1"/>
        <v>59</v>
      </c>
      <c r="H23" s="47">
        <f t="shared" si="2"/>
        <v>0.31818181818181818</v>
      </c>
      <c r="I23" s="2">
        <f t="shared" si="3"/>
        <v>49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18</v>
      </c>
      <c r="E24" s="2">
        <v>20</v>
      </c>
      <c r="F24" s="45">
        <f t="shared" si="0"/>
        <v>38</v>
      </c>
      <c r="G24" s="46">
        <f t="shared" si="1"/>
        <v>49</v>
      </c>
      <c r="H24" s="47">
        <f t="shared" si="2"/>
        <v>0.52631578947368418</v>
      </c>
      <c r="I24" s="2">
        <f t="shared" si="3"/>
        <v>4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8</v>
      </c>
      <c r="E25" s="2">
        <v>12</v>
      </c>
      <c r="F25" s="45">
        <f t="shared" si="0"/>
        <v>20</v>
      </c>
      <c r="G25" s="46">
        <f t="shared" si="1"/>
        <v>60</v>
      </c>
      <c r="H25" s="47">
        <f t="shared" si="2"/>
        <v>0.6</v>
      </c>
      <c r="I25" s="2">
        <f t="shared" si="3"/>
        <v>1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48</v>
      </c>
      <c r="E26" s="2">
        <v>31</v>
      </c>
      <c r="F26" s="45">
        <f t="shared" si="0"/>
        <v>79</v>
      </c>
      <c r="G26" s="46">
        <f t="shared" si="1"/>
        <v>31</v>
      </c>
      <c r="H26" s="47">
        <f t="shared" si="2"/>
        <v>0.39240506329113922</v>
      </c>
      <c r="I26" s="2">
        <f t="shared" si="3"/>
        <v>33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131</v>
      </c>
      <c r="E27" s="2">
        <v>72</v>
      </c>
      <c r="F27" s="45">
        <f t="shared" si="0"/>
        <v>203</v>
      </c>
      <c r="G27" s="46">
        <f t="shared" si="1"/>
        <v>13</v>
      </c>
      <c r="H27" s="47">
        <f t="shared" si="2"/>
        <v>0.35467980295566504</v>
      </c>
      <c r="I27" s="2">
        <f t="shared" si="3"/>
        <v>45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23</v>
      </c>
      <c r="E29" s="2">
        <v>14</v>
      </c>
      <c r="F29" s="45">
        <f>SUM(D29:E29)</f>
        <v>37</v>
      </c>
      <c r="G29" s="46">
        <f>_xlfn.RANK.EQ(F29,$F$12:$F$97,0)</f>
        <v>52</v>
      </c>
      <c r="H29" s="47">
        <f>E29/F29</f>
        <v>0.3783783783783784</v>
      </c>
      <c r="I29" s="2">
        <f>_xlfn.RANK.EQ(H29,$H$12:$H$97,0)</f>
        <v>36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27</v>
      </c>
      <c r="E30" s="2">
        <v>15</v>
      </c>
      <c r="F30" s="45">
        <f>SUM(D30:E30)</f>
        <v>42</v>
      </c>
      <c r="G30" s="46">
        <f>_xlfn.RANK.EQ(F30,$F$12:$F$97,0)</f>
        <v>46</v>
      </c>
      <c r="H30" s="47">
        <f>E30/F30</f>
        <v>0.35714285714285715</v>
      </c>
      <c r="I30" s="2">
        <f>_xlfn.RANK.EQ(H30,$H$12:$H$97,0)</f>
        <v>41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47</v>
      </c>
      <c r="E31" s="2">
        <v>38</v>
      </c>
      <c r="F31" s="45">
        <f>SUM(D31:E31)</f>
        <v>85</v>
      </c>
      <c r="G31" s="46">
        <f>_xlfn.RANK.EQ(F31,$F$12:$F$97,0)</f>
        <v>30</v>
      </c>
      <c r="H31" s="47">
        <f>E31/F31</f>
        <v>0.44705882352941179</v>
      </c>
      <c r="I31" s="2">
        <f>_xlfn.RANK.EQ(H31,$H$12:$H$97,0)</f>
        <v>11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63</v>
      </c>
      <c r="E32" s="2">
        <v>35</v>
      </c>
      <c r="F32" s="45">
        <f>SUM(D32:E32)</f>
        <v>98</v>
      </c>
      <c r="G32" s="46">
        <f>_xlfn.RANK.EQ(F32,$F$12:$F$97,0)</f>
        <v>25</v>
      </c>
      <c r="H32" s="47">
        <f>E32/F32</f>
        <v>0.35714285714285715</v>
      </c>
      <c r="I32" s="2">
        <f>_xlfn.RANK.EQ(H32,$H$12:$H$97,0)</f>
        <v>41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479</v>
      </c>
      <c r="E33" s="2">
        <v>351</v>
      </c>
      <c r="F33" s="45">
        <f>SUM(D33:E33)</f>
        <v>830</v>
      </c>
      <c r="G33" s="46">
        <f>_xlfn.RANK.EQ(F33,$F$12:$F$97,0)</f>
        <v>1</v>
      </c>
      <c r="H33" s="47">
        <f>E33/F33</f>
        <v>0.42289156626506025</v>
      </c>
      <c r="I33" s="2">
        <f>_xlfn.RANK.EQ(H33,$H$12:$H$97,0)</f>
        <v>20</v>
      </c>
    </row>
    <row r="34" spans="1:9" x14ac:dyDescent="0.15">
      <c r="A34" s="77" t="s">
        <v>70</v>
      </c>
      <c r="B34" s="77" t="s">
        <v>340</v>
      </c>
      <c r="C34" s="77" t="s">
        <v>71</v>
      </c>
      <c r="D34" s="48"/>
      <c r="E34" s="48"/>
      <c r="F34" s="49"/>
      <c r="G34" s="50"/>
      <c r="H34" s="51"/>
      <c r="I34" s="48"/>
    </row>
    <row r="35" spans="1:9" x14ac:dyDescent="0.15">
      <c r="A35" s="77" t="s">
        <v>72</v>
      </c>
      <c r="B35" s="77" t="s">
        <v>339</v>
      </c>
      <c r="C35" s="77" t="s">
        <v>73</v>
      </c>
      <c r="D35" s="48"/>
      <c r="E35" s="48"/>
      <c r="F35" s="49"/>
      <c r="G35" s="50"/>
      <c r="H35" s="51"/>
      <c r="I35" s="48"/>
    </row>
    <row r="36" spans="1:9" x14ac:dyDescent="0.15">
      <c r="A36" s="77" t="s">
        <v>74</v>
      </c>
      <c r="B36" s="77" t="s">
        <v>339</v>
      </c>
      <c r="C36" s="77" t="s">
        <v>75</v>
      </c>
      <c r="D36" s="48"/>
      <c r="E36" s="48"/>
      <c r="F36" s="49"/>
      <c r="G36" s="50"/>
      <c r="H36" s="51"/>
      <c r="I36" s="48"/>
    </row>
    <row r="37" spans="1:9" x14ac:dyDescent="0.15">
      <c r="A37" s="1" t="s">
        <v>76</v>
      </c>
      <c r="B37" s="8" t="s">
        <v>338</v>
      </c>
      <c r="C37" s="1" t="s">
        <v>77</v>
      </c>
      <c r="D37" s="2">
        <v>86</v>
      </c>
      <c r="E37" s="2">
        <v>12</v>
      </c>
      <c r="F37" s="45">
        <f>SUM(D37:E37)</f>
        <v>98</v>
      </c>
      <c r="G37" s="46">
        <f>_xlfn.RANK.EQ(F37,$F$12:$F$97,0)</f>
        <v>25</v>
      </c>
      <c r="H37" s="47">
        <f>E37/F37</f>
        <v>0.12244897959183673</v>
      </c>
      <c r="I37" s="2">
        <f>_xlfn.RANK.EQ(H37,$H$12:$H$97,0)</f>
        <v>60</v>
      </c>
    </row>
    <row r="38" spans="1:9" x14ac:dyDescent="0.15">
      <c r="A38" s="77" t="s">
        <v>78</v>
      </c>
      <c r="B38" s="77" t="s">
        <v>343</v>
      </c>
      <c r="C38" s="77" t="s">
        <v>79</v>
      </c>
      <c r="D38" s="48"/>
      <c r="E38" s="48"/>
      <c r="F38" s="49"/>
      <c r="G38" s="50"/>
      <c r="H38" s="51"/>
      <c r="I38" s="48"/>
    </row>
    <row r="39" spans="1:9" x14ac:dyDescent="0.15">
      <c r="A39" s="1" t="s">
        <v>80</v>
      </c>
      <c r="B39" s="8" t="s">
        <v>341</v>
      </c>
      <c r="C39" s="1" t="s">
        <v>81</v>
      </c>
      <c r="D39" s="2">
        <v>194</v>
      </c>
      <c r="E39" s="2">
        <v>172</v>
      </c>
      <c r="F39" s="45">
        <f>SUM(D39:E39)</f>
        <v>366</v>
      </c>
      <c r="G39" s="46">
        <f>_xlfn.RANK.EQ(F39,$F$12:$F$97,0)</f>
        <v>4</v>
      </c>
      <c r="H39" s="47">
        <f>E39/F39</f>
        <v>0.46994535519125685</v>
      </c>
      <c r="I39" s="2">
        <f>_xlfn.RANK.EQ(H39,$H$12:$H$97,0)</f>
        <v>8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65</v>
      </c>
      <c r="E40" s="2">
        <v>22</v>
      </c>
      <c r="F40" s="45">
        <f>SUM(D40:E40)</f>
        <v>87</v>
      </c>
      <c r="G40" s="46">
        <f>_xlfn.RANK.EQ(F40,$F$12:$F$97,0)</f>
        <v>29</v>
      </c>
      <c r="H40" s="47">
        <f>E40/F40</f>
        <v>0.25287356321839083</v>
      </c>
      <c r="I40" s="2">
        <f>_xlfn.RANK.EQ(H40,$H$12:$H$97,0)</f>
        <v>56</v>
      </c>
    </row>
    <row r="41" spans="1:9" x14ac:dyDescent="0.15">
      <c r="A41" s="77" t="s">
        <v>84</v>
      </c>
      <c r="B41" s="77" t="s">
        <v>338</v>
      </c>
      <c r="C41" s="77" t="s">
        <v>85</v>
      </c>
      <c r="D41" s="48"/>
      <c r="E41" s="48"/>
      <c r="F41" s="49"/>
      <c r="G41" s="50"/>
      <c r="H41" s="51"/>
      <c r="I41" s="48"/>
    </row>
    <row r="42" spans="1:9" x14ac:dyDescent="0.15">
      <c r="A42" s="1" t="s">
        <v>86</v>
      </c>
      <c r="B42" s="8" t="s">
        <v>339</v>
      </c>
      <c r="C42" s="1" t="s">
        <v>87</v>
      </c>
      <c r="D42" s="2">
        <v>234</v>
      </c>
      <c r="E42" s="2">
        <v>157</v>
      </c>
      <c r="F42" s="45">
        <f>SUM(D42:E42)</f>
        <v>391</v>
      </c>
      <c r="G42" s="46">
        <f>_xlfn.RANK.EQ(F42,$F$12:$F$97,0)</f>
        <v>3</v>
      </c>
      <c r="H42" s="47">
        <f>E42/F42</f>
        <v>0.40153452685421998</v>
      </c>
      <c r="I42" s="2">
        <f>_xlfn.RANK.EQ(H42,$H$12:$H$97,0)</f>
        <v>32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48"/>
      <c r="E43" s="48"/>
      <c r="F43" s="49"/>
      <c r="G43" s="50"/>
      <c r="H43" s="51"/>
      <c r="I43" s="48"/>
    </row>
    <row r="44" spans="1:9" x14ac:dyDescent="0.15">
      <c r="A44" s="77" t="s">
        <v>90</v>
      </c>
      <c r="B44" s="91" t="s">
        <v>338</v>
      </c>
      <c r="C44" s="77" t="s">
        <v>91</v>
      </c>
      <c r="D44" s="48"/>
      <c r="E44" s="48"/>
      <c r="F44" s="49"/>
      <c r="G44" s="50"/>
      <c r="H44" s="51"/>
      <c r="I44" s="48"/>
    </row>
    <row r="45" spans="1:9" x14ac:dyDescent="0.15">
      <c r="A45" s="1" t="s">
        <v>92</v>
      </c>
      <c r="B45" s="8" t="s">
        <v>343</v>
      </c>
      <c r="C45" s="1" t="s">
        <v>93</v>
      </c>
      <c r="D45" s="2">
        <v>69</v>
      </c>
      <c r="E45" s="2">
        <v>39</v>
      </c>
      <c r="F45" s="45">
        <f>SUM(D45:E45)</f>
        <v>108</v>
      </c>
      <c r="G45" s="46">
        <f>_xlfn.RANK.EQ(F45,$F$12:$F$97,0)</f>
        <v>23</v>
      </c>
      <c r="H45" s="47">
        <f>E45/F45</f>
        <v>0.3611111111111111</v>
      </c>
      <c r="I45" s="2">
        <f>_xlfn.RANK.EQ(H45,$H$12:$H$97,0)</f>
        <v>38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5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23</v>
      </c>
      <c r="E47" s="2">
        <v>11</v>
      </c>
      <c r="F47" s="45">
        <f>SUM(D47:E47)</f>
        <v>34</v>
      </c>
      <c r="G47" s="46">
        <f>_xlfn.RANK.EQ(F47,$F$12:$F$97,0)</f>
        <v>53</v>
      </c>
      <c r="H47" s="47">
        <f>E47/F47</f>
        <v>0.3235294117647059</v>
      </c>
      <c r="I47" s="2">
        <f>_xlfn.RANK.EQ(H47,$H$12:$H$97,0)</f>
        <v>48</v>
      </c>
    </row>
    <row r="48" spans="1:9" x14ac:dyDescent="0.15">
      <c r="A48" s="77" t="s">
        <v>98</v>
      </c>
      <c r="B48" s="77" t="s">
        <v>338</v>
      </c>
      <c r="C48" s="77" t="s">
        <v>99</v>
      </c>
      <c r="D48" s="48"/>
      <c r="E48" s="48"/>
      <c r="F48" s="49"/>
      <c r="G48" s="50"/>
      <c r="H48" s="51"/>
      <c r="I48" s="48"/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199</v>
      </c>
      <c r="E49" s="2">
        <v>135</v>
      </c>
      <c r="F49" s="45">
        <f>SUM(D49:E49)</f>
        <v>334</v>
      </c>
      <c r="G49" s="46">
        <f>_xlfn.RANK.EQ(F49,$F$12:$F$97,0)</f>
        <v>5</v>
      </c>
      <c r="H49" s="47">
        <f>E49/F49</f>
        <v>0.40419161676646709</v>
      </c>
      <c r="I49" s="2">
        <f>_xlfn.RANK.EQ(H49,$H$12:$H$97,0)</f>
        <v>30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21</v>
      </c>
      <c r="E50" s="2">
        <v>9</v>
      </c>
      <c r="F50" s="45">
        <f>SUM(D50:E50)</f>
        <v>30</v>
      </c>
      <c r="G50" s="46">
        <f>_xlfn.RANK.EQ(F50,$F$12:$F$97,0)</f>
        <v>55</v>
      </c>
      <c r="H50" s="47">
        <f>E50/F50</f>
        <v>0.3</v>
      </c>
      <c r="I50" s="2">
        <f>_xlfn.RANK.EQ(H50,$H$12:$H$97,0)</f>
        <v>50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32</v>
      </c>
      <c r="E51" s="2">
        <v>30</v>
      </c>
      <c r="F51" s="45">
        <f>SUM(D51:E51)</f>
        <v>62</v>
      </c>
      <c r="G51" s="46">
        <f>_xlfn.RANK.EQ(F51,$F$12:$F$97,0)</f>
        <v>40</v>
      </c>
      <c r="H51" s="47">
        <f>E51/F51</f>
        <v>0.4838709677419355</v>
      </c>
      <c r="I51" s="2">
        <f>_xlfn.RANK.EQ(H51,$H$12:$H$97,0)</f>
        <v>7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48"/>
      <c r="E52" s="48"/>
      <c r="F52" s="49"/>
      <c r="G52" s="50"/>
      <c r="H52" s="51"/>
      <c r="I52" s="48"/>
    </row>
    <row r="53" spans="1:9" x14ac:dyDescent="0.15">
      <c r="A53" s="1" t="s">
        <v>108</v>
      </c>
      <c r="B53" s="8" t="s">
        <v>40</v>
      </c>
      <c r="C53" s="1" t="s">
        <v>109</v>
      </c>
      <c r="D53" s="2">
        <v>67</v>
      </c>
      <c r="E53" s="2">
        <v>46</v>
      </c>
      <c r="F53" s="45">
        <f>SUM(D53:E53)</f>
        <v>113</v>
      </c>
      <c r="G53" s="46">
        <f>_xlfn.RANK.EQ(F53,$F$12:$F$97,0)</f>
        <v>20</v>
      </c>
      <c r="H53" s="47">
        <f>E53/F53</f>
        <v>0.40707964601769914</v>
      </c>
      <c r="I53" s="2">
        <f>_xlfn.RANK.EQ(H53,$H$12:$H$97,0)</f>
        <v>28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56</v>
      </c>
      <c r="E54" s="2">
        <v>19</v>
      </c>
      <c r="F54" s="45">
        <f>SUM(D54:E54)</f>
        <v>75</v>
      </c>
      <c r="G54" s="46">
        <f>_xlfn.RANK.EQ(F54,$F$12:$F$97,0)</f>
        <v>34</v>
      </c>
      <c r="H54" s="47">
        <f>E54/F54</f>
        <v>0.25333333333333335</v>
      </c>
      <c r="I54" s="2">
        <f>_xlfn.RANK.EQ(H54,$H$12:$H$97,0)</f>
        <v>55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40</v>
      </c>
      <c r="E55" s="2">
        <v>22</v>
      </c>
      <c r="F55" s="45">
        <f>SUM(D55:E55)</f>
        <v>62</v>
      </c>
      <c r="G55" s="46">
        <f>_xlfn.RANK.EQ(F55,$F$12:$F$97,0)</f>
        <v>40</v>
      </c>
      <c r="H55" s="47">
        <f>E55/F55</f>
        <v>0.35483870967741937</v>
      </c>
      <c r="I55" s="2">
        <f>_xlfn.RANK.EQ(H55,$H$12:$H$97,0)</f>
        <v>44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35</v>
      </c>
      <c r="E56" s="2">
        <v>25</v>
      </c>
      <c r="F56" s="45">
        <f>SUM(D56:E56)</f>
        <v>60</v>
      </c>
      <c r="G56" s="46">
        <f>_xlfn.RANK.EQ(F56,$F$12:$F$97,0)</f>
        <v>42</v>
      </c>
      <c r="H56" s="47">
        <f>E56/F56</f>
        <v>0.41666666666666669</v>
      </c>
      <c r="I56" s="2">
        <f>_xlfn.RANK.EQ(H56,$H$12:$H$97,0)</f>
        <v>25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44</v>
      </c>
      <c r="E57" s="2">
        <v>35</v>
      </c>
      <c r="F57" s="45">
        <f>SUM(D57:E57)</f>
        <v>79</v>
      </c>
      <c r="G57" s="46">
        <f>_xlfn.RANK.EQ(F57,$F$12:$F$97,0)</f>
        <v>31</v>
      </c>
      <c r="H57" s="47">
        <f>E57/F57</f>
        <v>0.44303797468354428</v>
      </c>
      <c r="I57" s="2">
        <f>_xlfn.RANK.EQ(H57,$H$12:$H$97,0)</f>
        <v>14</v>
      </c>
    </row>
    <row r="58" spans="1:9" x14ac:dyDescent="0.15">
      <c r="A58" s="77" t="s">
        <v>118</v>
      </c>
      <c r="B58" s="77" t="s">
        <v>340</v>
      </c>
      <c r="C58" s="77" t="s">
        <v>119</v>
      </c>
      <c r="D58" s="48"/>
      <c r="E58" s="48"/>
      <c r="F58" s="49"/>
      <c r="G58" s="50"/>
      <c r="H58" s="51"/>
      <c r="I58" s="48"/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79</v>
      </c>
      <c r="E59" s="2">
        <v>32</v>
      </c>
      <c r="F59" s="45">
        <f>SUM(D59:E59)</f>
        <v>111</v>
      </c>
      <c r="G59" s="46">
        <f>_xlfn.RANK.EQ(F59,$F$12:$F$97,0)</f>
        <v>21</v>
      </c>
      <c r="H59" s="47">
        <f>E59/F59</f>
        <v>0.28828828828828829</v>
      </c>
      <c r="I59" s="2">
        <f>_xlfn.RANK.EQ(H59,$H$12:$H$97,0)</f>
        <v>51</v>
      </c>
    </row>
    <row r="60" spans="1:9" x14ac:dyDescent="0.15">
      <c r="A60" s="77" t="s">
        <v>122</v>
      </c>
      <c r="B60" s="77" t="s">
        <v>338</v>
      </c>
      <c r="C60" s="77" t="s">
        <v>123</v>
      </c>
      <c r="D60" s="48"/>
      <c r="E60" s="48"/>
      <c r="F60" s="49"/>
      <c r="G60" s="50"/>
      <c r="H60" s="51"/>
      <c r="I60" s="48"/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88</v>
      </c>
      <c r="E61" s="2">
        <v>62</v>
      </c>
      <c r="F61" s="45">
        <f>SUM(D61:E61)</f>
        <v>150</v>
      </c>
      <c r="G61" s="46">
        <f>_xlfn.RANK.EQ(F61,$F$12:$F$97,0)</f>
        <v>15</v>
      </c>
      <c r="H61" s="47">
        <f>E61/F61</f>
        <v>0.41333333333333333</v>
      </c>
      <c r="I61" s="2">
        <f>_xlfn.RANK.EQ(H61,$H$12:$H$97,0)</f>
        <v>26</v>
      </c>
    </row>
    <row r="62" spans="1:9" x14ac:dyDescent="0.15">
      <c r="A62" s="77" t="s">
        <v>126</v>
      </c>
      <c r="B62" s="77" t="s">
        <v>338</v>
      </c>
      <c r="C62" s="77" t="s">
        <v>127</v>
      </c>
      <c r="D62" s="48"/>
      <c r="E62" s="48"/>
      <c r="F62" s="49"/>
      <c r="G62" s="50"/>
      <c r="H62" s="51"/>
      <c r="I62" s="48"/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26</v>
      </c>
      <c r="E63" s="2">
        <v>13</v>
      </c>
      <c r="F63" s="45">
        <f>SUM(D63:E63)</f>
        <v>39</v>
      </c>
      <c r="G63" s="46">
        <f>_xlfn.RANK.EQ(F63,$F$12:$F$97,0)</f>
        <v>48</v>
      </c>
      <c r="H63" s="47">
        <f>E63/F63</f>
        <v>0.33333333333333331</v>
      </c>
      <c r="I63" s="2">
        <f>_xlfn.RANK.EQ(H63,$H$12:$H$97,0)</f>
        <v>46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25</v>
      </c>
      <c r="E64" s="2">
        <v>22</v>
      </c>
      <c r="F64" s="45">
        <f>SUM(D64:E64)</f>
        <v>47</v>
      </c>
      <c r="G64" s="46">
        <f>_xlfn.RANK.EQ(F64,$F$12:$F$97,0)</f>
        <v>44</v>
      </c>
      <c r="H64" s="47">
        <f>E64/F64</f>
        <v>0.46808510638297873</v>
      </c>
      <c r="I64" s="2">
        <f>_xlfn.RANK.EQ(H64,$H$12:$H$97,0)</f>
        <v>9</v>
      </c>
    </row>
    <row r="65" spans="1:9" x14ac:dyDescent="0.15">
      <c r="A65" s="77" t="s">
        <v>132</v>
      </c>
      <c r="B65" s="77" t="s">
        <v>340</v>
      </c>
      <c r="C65" s="77" t="s">
        <v>133</v>
      </c>
      <c r="D65" s="48"/>
      <c r="E65" s="48"/>
      <c r="F65" s="49"/>
      <c r="G65" s="50"/>
      <c r="H65" s="51"/>
      <c r="I65" s="48"/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446</v>
      </c>
      <c r="E66" s="2">
        <v>283</v>
      </c>
      <c r="F66" s="45">
        <f>SUM(D66:E66)</f>
        <v>729</v>
      </c>
      <c r="G66" s="46">
        <f>_xlfn.RANK.EQ(F66,$F$12:$F$97,0)</f>
        <v>2</v>
      </c>
      <c r="H66" s="47">
        <f>E66/F66</f>
        <v>0.38820301783264743</v>
      </c>
      <c r="I66" s="2">
        <f>_xlfn.RANK.EQ(H66,$H$12:$H$97,0)</f>
        <v>34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69</v>
      </c>
      <c r="E67" s="2">
        <v>50</v>
      </c>
      <c r="F67" s="45">
        <f>SUM(D67:E67)</f>
        <v>119</v>
      </c>
      <c r="G67" s="46">
        <f>_xlfn.RANK.EQ(F67,$F$12:$F$97,0)</f>
        <v>16</v>
      </c>
      <c r="H67" s="47">
        <f>E67/F67</f>
        <v>0.42016806722689076</v>
      </c>
      <c r="I67" s="2">
        <f>_xlfn.RANK.EQ(H67,$H$12:$H$97,0)</f>
        <v>23</v>
      </c>
    </row>
    <row r="68" spans="1:9" x14ac:dyDescent="0.15">
      <c r="A68" s="77" t="s">
        <v>138</v>
      </c>
      <c r="B68" s="77" t="s">
        <v>338</v>
      </c>
      <c r="C68" s="77" t="s">
        <v>139</v>
      </c>
      <c r="D68" s="48"/>
      <c r="E68" s="48"/>
      <c r="F68" s="49"/>
      <c r="G68" s="50"/>
      <c r="H68" s="51"/>
      <c r="I68" s="48"/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147</v>
      </c>
      <c r="E69" s="2">
        <v>73</v>
      </c>
      <c r="F69" s="45">
        <f>SUM(D69:E69)</f>
        <v>220</v>
      </c>
      <c r="G69" s="46">
        <f>_xlfn.RANK.EQ(F69,$F$12:$F$97,0)</f>
        <v>12</v>
      </c>
      <c r="H69" s="47">
        <f>E69/F69</f>
        <v>0.33181818181818185</v>
      </c>
      <c r="I69" s="2">
        <f>_xlfn.RANK.EQ(H69,$H$12:$H$97,0)</f>
        <v>47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138</v>
      </c>
      <c r="E70" s="2">
        <v>102</v>
      </c>
      <c r="F70" s="45">
        <f>SUM(D70:E70)</f>
        <v>240</v>
      </c>
      <c r="G70" s="46">
        <f>_xlfn.RANK.EQ(F70,$F$12:$F$97,0)</f>
        <v>10</v>
      </c>
      <c r="H70" s="47">
        <f>E70/F70</f>
        <v>0.42499999999999999</v>
      </c>
      <c r="I70" s="2">
        <f>_xlfn.RANK.EQ(H70,$H$12:$H$97,0)</f>
        <v>19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216</v>
      </c>
      <c r="E71" s="2">
        <v>78</v>
      </c>
      <c r="F71" s="45">
        <f>SUM(D71:E71)</f>
        <v>294</v>
      </c>
      <c r="G71" s="46">
        <f>_xlfn.RANK.EQ(F71,$F$12:$F$97,0)</f>
        <v>6</v>
      </c>
      <c r="H71" s="47">
        <f>E71/F71</f>
        <v>0.26530612244897961</v>
      </c>
      <c r="I71" s="2">
        <f>_xlfn.RANK.EQ(H71,$H$12:$H$97,0)</f>
        <v>52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145</v>
      </c>
      <c r="E72" s="2">
        <v>81</v>
      </c>
      <c r="F72" s="45">
        <f>SUM(D72:E72)</f>
        <v>226</v>
      </c>
      <c r="G72" s="46">
        <f>_xlfn.RANK.EQ(F72,$F$12:$F$97,0)</f>
        <v>11</v>
      </c>
      <c r="H72" s="47">
        <f>E72/F72</f>
        <v>0.3584070796460177</v>
      </c>
      <c r="I72" s="2">
        <f>_xlfn.RANK.EQ(H72,$H$12:$H$97,0)</f>
        <v>40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43</v>
      </c>
      <c r="E73" s="2">
        <v>26</v>
      </c>
      <c r="F73" s="45">
        <f>SUM(D73:E73)</f>
        <v>69</v>
      </c>
      <c r="G73" s="46">
        <f>_xlfn.RANK.EQ(F73,$F$12:$F$97,0)</f>
        <v>37</v>
      </c>
      <c r="H73" s="47">
        <f>E73/F73</f>
        <v>0.37681159420289856</v>
      </c>
      <c r="I73" s="2">
        <f>_xlfn.RANK.EQ(H73,$H$12:$H$97,0)</f>
        <v>37</v>
      </c>
    </row>
    <row r="74" spans="1:9" x14ac:dyDescent="0.15">
      <c r="A74" s="77" t="s">
        <v>150</v>
      </c>
      <c r="B74" s="77" t="s">
        <v>343</v>
      </c>
      <c r="C74" s="77" t="s">
        <v>151</v>
      </c>
      <c r="D74" s="48"/>
      <c r="E74" s="48"/>
      <c r="F74" s="49"/>
      <c r="G74" s="50"/>
      <c r="H74" s="51"/>
      <c r="I74" s="48"/>
    </row>
    <row r="75" spans="1:9" x14ac:dyDescent="0.15">
      <c r="A75" s="77" t="s">
        <v>152</v>
      </c>
      <c r="B75" s="77" t="s">
        <v>342</v>
      </c>
      <c r="C75" s="77" t="s">
        <v>153</v>
      </c>
      <c r="D75" s="48"/>
      <c r="E75" s="48"/>
      <c r="F75" s="49"/>
      <c r="G75" s="50"/>
      <c r="H75" s="51"/>
      <c r="I75" s="48"/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25</v>
      </c>
      <c r="E76" s="2">
        <v>18</v>
      </c>
      <c r="F76" s="45">
        <f>SUM(D76:E76)</f>
        <v>43</v>
      </c>
      <c r="G76" s="46">
        <f>_xlfn.RANK.EQ(F76,$F$12:$F$97,0)</f>
        <v>45</v>
      </c>
      <c r="H76" s="47">
        <f>E76/F76</f>
        <v>0.41860465116279072</v>
      </c>
      <c r="I76" s="2">
        <f>_xlfn.RANK.EQ(H76,$H$12:$H$97,0)</f>
        <v>24</v>
      </c>
    </row>
    <row r="77" spans="1:9" x14ac:dyDescent="0.15">
      <c r="A77" s="77" t="s">
        <v>156</v>
      </c>
      <c r="B77" s="77" t="s">
        <v>40</v>
      </c>
      <c r="C77" s="77" t="s">
        <v>157</v>
      </c>
      <c r="D77" s="48"/>
      <c r="E77" s="48"/>
      <c r="F77" s="49"/>
      <c r="G77" s="50"/>
      <c r="H77" s="51"/>
      <c r="I77" s="48"/>
    </row>
    <row r="78" spans="1:9" x14ac:dyDescent="0.15">
      <c r="A78" s="1" t="s">
        <v>158</v>
      </c>
      <c r="B78" s="8" t="s">
        <v>40</v>
      </c>
      <c r="C78" s="1" t="s">
        <v>159</v>
      </c>
      <c r="D78" s="2">
        <v>22</v>
      </c>
      <c r="E78" s="2">
        <v>16</v>
      </c>
      <c r="F78" s="45">
        <f>SUM(D78:E78)</f>
        <v>38</v>
      </c>
      <c r="G78" s="46">
        <f>_xlfn.RANK.EQ(F78,$F$12:$F$97,0)</f>
        <v>49</v>
      </c>
      <c r="H78" s="47">
        <f>E78/F78</f>
        <v>0.42105263157894735</v>
      </c>
      <c r="I78" s="2">
        <f>_xlfn.RANK.EQ(H78,$H$12:$H$97,0)</f>
        <v>21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61</v>
      </c>
      <c r="E79" s="2">
        <v>49</v>
      </c>
      <c r="F79" s="45">
        <f>SUM(D79:E79)</f>
        <v>110</v>
      </c>
      <c r="G79" s="46">
        <f>_xlfn.RANK.EQ(F79,$F$12:$F$97,0)</f>
        <v>22</v>
      </c>
      <c r="H79" s="47">
        <f>E79/F79</f>
        <v>0.44545454545454544</v>
      </c>
      <c r="I79" s="2">
        <f>_xlfn.RANK.EQ(H79,$H$12:$H$97,0)</f>
        <v>12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73</v>
      </c>
      <c r="E80" s="2">
        <v>45</v>
      </c>
      <c r="F80" s="45">
        <f>SUM(D80:E80)</f>
        <v>118</v>
      </c>
      <c r="G80" s="46">
        <f>_xlfn.RANK.EQ(F80,$F$12:$F$97,0)</f>
        <v>17</v>
      </c>
      <c r="H80" s="47">
        <f>E80/F80</f>
        <v>0.38135593220338981</v>
      </c>
      <c r="I80" s="2">
        <f>_xlfn.RANK.EQ(H80,$H$12:$H$97,0)</f>
        <v>35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57</v>
      </c>
      <c r="E81" s="2">
        <v>20</v>
      </c>
      <c r="F81" s="45">
        <f>SUM(D81:E81)</f>
        <v>77</v>
      </c>
      <c r="G81" s="46">
        <f>_xlfn.RANK.EQ(F81,$F$12:$F$97,0)</f>
        <v>33</v>
      </c>
      <c r="H81" s="47">
        <f>E81/F81</f>
        <v>0.25974025974025972</v>
      </c>
      <c r="I81" s="2">
        <f>_xlfn.RANK.EQ(H81,$H$12:$H$97,0)</f>
        <v>54</v>
      </c>
    </row>
    <row r="82" spans="1:9" x14ac:dyDescent="0.15">
      <c r="A82" s="77" t="s">
        <v>166</v>
      </c>
      <c r="B82" s="77" t="s">
        <v>40</v>
      </c>
      <c r="C82" s="77" t="s">
        <v>167</v>
      </c>
      <c r="D82" s="48"/>
      <c r="E82" s="48"/>
      <c r="F82" s="49"/>
      <c r="G82" s="50"/>
      <c r="H82" s="51"/>
      <c r="I82" s="48"/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168</v>
      </c>
      <c r="E83" s="2">
        <v>114</v>
      </c>
      <c r="F83" s="45">
        <f>SUM(D83:E83)</f>
        <v>282</v>
      </c>
      <c r="G83" s="46">
        <f>_xlfn.RANK.EQ(F83,$F$12:$F$97,0)</f>
        <v>8</v>
      </c>
      <c r="H83" s="47">
        <f>E83/F83</f>
        <v>0.40425531914893614</v>
      </c>
      <c r="I83" s="2">
        <f>_xlfn.RANK.EQ(H83,$H$12:$H$97,0)</f>
        <v>29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67</v>
      </c>
      <c r="E84" s="2">
        <v>47</v>
      </c>
      <c r="F84" s="45">
        <f>SUM(D84:E84)</f>
        <v>114</v>
      </c>
      <c r="G84" s="46">
        <f>_xlfn.RANK.EQ(F84,$F$12:$F$97,0)</f>
        <v>19</v>
      </c>
      <c r="H84" s="47">
        <f>E84/F84</f>
        <v>0.41228070175438597</v>
      </c>
      <c r="I84" s="2">
        <f>_xlfn.RANK.EQ(H84,$H$12:$H$97,0)</f>
        <v>27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39</v>
      </c>
      <c r="E85" s="2">
        <v>29</v>
      </c>
      <c r="F85" s="45">
        <f>SUM(D85:E85)</f>
        <v>68</v>
      </c>
      <c r="G85" s="46">
        <f>_xlfn.RANK.EQ(F85,$F$12:$F$97,0)</f>
        <v>38</v>
      </c>
      <c r="H85" s="47">
        <f>E85/F85</f>
        <v>0.4264705882352941</v>
      </c>
      <c r="I85" s="2">
        <f>_xlfn.RANK.EQ(H85,$H$12:$H$97,0)</f>
        <v>18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15</v>
      </c>
      <c r="E86" s="52">
        <v>12</v>
      </c>
      <c r="F86" s="53">
        <f>SUM(D86:E86)</f>
        <v>27</v>
      </c>
      <c r="G86" s="54">
        <f>_xlfn.RANK.EQ(F86,$F$12:$F$97,0)</f>
        <v>58</v>
      </c>
      <c r="H86" s="55">
        <f>E86/F86</f>
        <v>0.44444444444444442</v>
      </c>
      <c r="I86" s="52">
        <f>_xlfn.RANK.EQ(H86,$H$12:$H$97,0)</f>
        <v>13</v>
      </c>
    </row>
    <row r="87" spans="1:9" x14ac:dyDescent="0.15">
      <c r="A87" s="77" t="s">
        <v>176</v>
      </c>
      <c r="B87" s="77" t="s">
        <v>338</v>
      </c>
      <c r="C87" s="77" t="s">
        <v>177</v>
      </c>
      <c r="D87" s="48"/>
      <c r="E87" s="48"/>
      <c r="F87" s="49"/>
      <c r="G87" s="50"/>
      <c r="H87" s="51"/>
      <c r="I87" s="48"/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59</v>
      </c>
      <c r="E88" s="2">
        <v>40</v>
      </c>
      <c r="F88" s="45">
        <f t="shared" ref="F88:F95" si="4">SUM(D88:E88)</f>
        <v>99</v>
      </c>
      <c r="G88" s="46">
        <f t="shared" ref="G88:G95" si="5">_xlfn.RANK.EQ(F88,$F$12:$F$97,0)</f>
        <v>24</v>
      </c>
      <c r="H88" s="47">
        <f t="shared" ref="H88:H95" si="6">E88/F88</f>
        <v>0.40404040404040403</v>
      </c>
      <c r="I88" s="2">
        <f t="shared" ref="I88:I95" si="7">_xlfn.RANK.EQ(H88,$H$12:$H$97,0)</f>
        <v>31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167</v>
      </c>
      <c r="E89" s="2">
        <v>126</v>
      </c>
      <c r="F89" s="45">
        <f t="shared" si="4"/>
        <v>293</v>
      </c>
      <c r="G89" s="46">
        <f t="shared" si="5"/>
        <v>7</v>
      </c>
      <c r="H89" s="47">
        <f t="shared" si="6"/>
        <v>0.43003412969283278</v>
      </c>
      <c r="I89" s="2">
        <f t="shared" si="7"/>
        <v>16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17</v>
      </c>
      <c r="E90" s="2">
        <v>23</v>
      </c>
      <c r="F90" s="45">
        <f t="shared" si="4"/>
        <v>40</v>
      </c>
      <c r="G90" s="46">
        <f t="shared" si="5"/>
        <v>47</v>
      </c>
      <c r="H90" s="47">
        <f t="shared" si="6"/>
        <v>0.57499999999999996</v>
      </c>
      <c r="I90" s="2">
        <f t="shared" si="7"/>
        <v>2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26</v>
      </c>
      <c r="E91" s="2">
        <v>27</v>
      </c>
      <c r="F91" s="45">
        <f t="shared" si="4"/>
        <v>53</v>
      </c>
      <c r="G91" s="46">
        <f t="shared" si="5"/>
        <v>43</v>
      </c>
      <c r="H91" s="47">
        <f t="shared" si="6"/>
        <v>0.50943396226415094</v>
      </c>
      <c r="I91" s="2">
        <f t="shared" si="7"/>
        <v>5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41</v>
      </c>
      <c r="E92" s="2">
        <v>23</v>
      </c>
      <c r="F92" s="45">
        <f t="shared" si="4"/>
        <v>64</v>
      </c>
      <c r="G92" s="46">
        <f t="shared" si="5"/>
        <v>39</v>
      </c>
      <c r="H92" s="47">
        <f t="shared" si="6"/>
        <v>0.359375</v>
      </c>
      <c r="I92" s="2">
        <f t="shared" si="7"/>
        <v>39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25</v>
      </c>
      <c r="E93" s="2">
        <v>9</v>
      </c>
      <c r="F93" s="45">
        <f t="shared" si="4"/>
        <v>34</v>
      </c>
      <c r="G93" s="46">
        <f t="shared" si="5"/>
        <v>53</v>
      </c>
      <c r="H93" s="47">
        <f t="shared" si="6"/>
        <v>0.26470588235294118</v>
      </c>
      <c r="I93" s="2">
        <f t="shared" si="7"/>
        <v>53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16</v>
      </c>
      <c r="E94" s="2">
        <v>12</v>
      </c>
      <c r="F94" s="45">
        <f t="shared" si="4"/>
        <v>28</v>
      </c>
      <c r="G94" s="46">
        <f t="shared" si="5"/>
        <v>57</v>
      </c>
      <c r="H94" s="47">
        <f t="shared" si="6"/>
        <v>0.42857142857142855</v>
      </c>
      <c r="I94" s="2">
        <f t="shared" si="7"/>
        <v>17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35</v>
      </c>
      <c r="E95" s="2">
        <v>35</v>
      </c>
      <c r="F95" s="45">
        <f t="shared" si="4"/>
        <v>70</v>
      </c>
      <c r="G95" s="46">
        <f t="shared" si="5"/>
        <v>36</v>
      </c>
      <c r="H95" s="47">
        <f t="shared" si="6"/>
        <v>0.5</v>
      </c>
      <c r="I95" s="2">
        <f t="shared" si="7"/>
        <v>6</v>
      </c>
    </row>
    <row r="96" spans="1:9" x14ac:dyDescent="0.15">
      <c r="A96" s="77" t="s">
        <v>194</v>
      </c>
      <c r="B96" s="77" t="s">
        <v>338</v>
      </c>
      <c r="C96" s="77" t="s">
        <v>195</v>
      </c>
      <c r="D96" s="48"/>
      <c r="E96" s="48"/>
      <c r="F96" s="49"/>
      <c r="G96" s="50"/>
      <c r="H96" s="51"/>
      <c r="I96" s="48"/>
    </row>
    <row r="97" spans="1:9" x14ac:dyDescent="0.15">
      <c r="A97" s="1" t="s">
        <v>196</v>
      </c>
      <c r="B97" s="8" t="s">
        <v>40</v>
      </c>
      <c r="C97" s="1" t="s">
        <v>197</v>
      </c>
      <c r="D97" s="2">
        <v>40</v>
      </c>
      <c r="E97" s="2">
        <v>51</v>
      </c>
      <c r="F97" s="45">
        <f>SUM(D97:E97)</f>
        <v>91</v>
      </c>
      <c r="G97" s="46">
        <f>_xlfn.RANK.EQ(F97,$F$12:$F$97,0)</f>
        <v>28</v>
      </c>
      <c r="H97" s="47">
        <f>E97/F97</f>
        <v>0.56043956043956045</v>
      </c>
      <c r="I97" s="2">
        <f>_xlfn.RANK.EQ(H97,$H$12:$H$97,0)</f>
        <v>3</v>
      </c>
    </row>
    <row r="98" spans="1:9" ht="14.25" thickBot="1" x14ac:dyDescent="0.2">
      <c r="B98" s="26"/>
    </row>
    <row r="99" spans="1:9" ht="14.25" thickBot="1" x14ac:dyDescent="0.2">
      <c r="C99" s="263" t="s">
        <v>507</v>
      </c>
      <c r="D99" s="264">
        <f>SUM(D12:D97)</f>
        <v>4986</v>
      </c>
      <c r="E99" s="264">
        <f t="shared" ref="E99:F99" si="8">SUM(E12:E97)</f>
        <v>3090</v>
      </c>
      <c r="F99" s="265">
        <f t="shared" si="8"/>
        <v>8076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7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2926-2C86-4C49-890D-D3F2F7292523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3</v>
      </c>
      <c r="B1" s="3"/>
      <c r="C1" s="3"/>
      <c r="D1"/>
      <c r="E1"/>
      <c r="F1"/>
      <c r="G1"/>
      <c r="H1"/>
      <c r="I1"/>
      <c r="J1"/>
      <c r="K1" s="76" t="s">
        <v>281</v>
      </c>
      <c r="L1"/>
      <c r="M1"/>
    </row>
    <row r="2" spans="1:13" ht="24" customHeight="1" x14ac:dyDescent="0.15">
      <c r="A2" s="3" t="s">
        <v>294</v>
      </c>
      <c r="B2" s="3"/>
      <c r="C2" s="3"/>
      <c r="D2"/>
      <c r="E2"/>
      <c r="F2"/>
      <c r="G2"/>
      <c r="H2"/>
      <c r="I2"/>
      <c r="J2"/>
      <c r="K2" s="15"/>
      <c r="L2"/>
      <c r="M2"/>
    </row>
    <row r="3" spans="1:13" ht="24" customHeight="1" x14ac:dyDescent="0.15">
      <c r="A3" s="3" t="s">
        <v>485</v>
      </c>
      <c r="C3" s="3"/>
      <c r="D3"/>
      <c r="E3"/>
      <c r="F3"/>
      <c r="G3"/>
      <c r="H3"/>
      <c r="I3"/>
      <c r="J3"/>
      <c r="K3" s="15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16</v>
      </c>
      <c r="D5" s="20" t="s">
        <v>0</v>
      </c>
      <c r="E5" s="21" t="s">
        <v>1</v>
      </c>
      <c r="F5" s="22" t="s">
        <v>17</v>
      </c>
      <c r="G5" s="23" t="s">
        <v>18</v>
      </c>
      <c r="H5" s="24" t="s">
        <v>19</v>
      </c>
      <c r="I5" s="25" t="s">
        <v>20</v>
      </c>
    </row>
    <row r="6" spans="1:13" x14ac:dyDescent="0.15">
      <c r="C6" s="27" t="s">
        <v>4</v>
      </c>
      <c r="D6" s="56">
        <f>INDEX(D12:D97,MATCH(C6,C12:C97,0),0)</f>
        <v>13</v>
      </c>
      <c r="E6" s="57">
        <f>INDEX(E12:E97,MATCH(C6,C12:C97,0),0)</f>
        <v>12</v>
      </c>
      <c r="F6" s="57">
        <f>SUM(D6:E6)</f>
        <v>25</v>
      </c>
      <c r="G6" s="58">
        <f>_xlfn.RANK.EQ(F6,$F$12:$F$97,0)</f>
        <v>59</v>
      </c>
      <c r="H6" s="59">
        <f>E6/F6</f>
        <v>0.48</v>
      </c>
      <c r="I6" s="60">
        <f>_xlfn.RANK.EQ(H6,$H$12:$H$97,0)</f>
        <v>12</v>
      </c>
    </row>
    <row r="7" spans="1:13" x14ac:dyDescent="0.15">
      <c r="C7" s="28" t="s">
        <v>21</v>
      </c>
      <c r="D7" s="94">
        <f>ROUND(SUMIF($B$12:$B$97,"G",D12:D97)/(COUNTIFS(B12:B97,"G",D12:D97,"&lt;&gt;")),1)</f>
        <v>32.799999999999997</v>
      </c>
      <c r="E7" s="95">
        <f>ROUND(SUMIF($B$12:$B$97,"G",E12:E97)/(COUNTIFS(B12:B97,"G",D12:D97,"&lt;&gt;")),1)</f>
        <v>24.3</v>
      </c>
      <c r="F7" s="95">
        <f>ROUND(SUM(D7:E7),1)</f>
        <v>57.1</v>
      </c>
      <c r="G7" s="30"/>
      <c r="H7" s="31">
        <f>E7/F7</f>
        <v>0.42556917688266199</v>
      </c>
      <c r="I7" s="32"/>
    </row>
    <row r="8" spans="1:13" ht="14.25" thickBot="1" x14ac:dyDescent="0.2">
      <c r="C8" s="33" t="s">
        <v>22</v>
      </c>
      <c r="D8" s="97">
        <f>ROUND(AVERAGE(D12:D97),1)</f>
        <v>86</v>
      </c>
      <c r="E8" s="98">
        <f>ROUND(AVERAGE(E12:E97),1)</f>
        <v>55.7</v>
      </c>
      <c r="F8" s="98">
        <f>ROUND(SUM(D8:E8),1)</f>
        <v>141.69999999999999</v>
      </c>
      <c r="G8" s="36"/>
      <c r="H8" s="37">
        <f>E8/F8</f>
        <v>0.39308398023994362</v>
      </c>
      <c r="I8" s="38"/>
    </row>
    <row r="9" spans="1:13" ht="14.25" thickBot="1" x14ac:dyDescent="0.2"/>
    <row r="10" spans="1:13" ht="21" customHeight="1" x14ac:dyDescent="0.15">
      <c r="D10" s="377" t="str" cm="1">
        <f t="array" aca="1" ref="D10" ca="1">RIGHT(CELL("filename",A1),4)&amp;"年度（基準日：５月１日）"</f>
        <v>2023年度（基準日：５月１日）</v>
      </c>
      <c r="E10" s="378"/>
      <c r="F10" s="378"/>
      <c r="G10" s="378"/>
      <c r="H10" s="378"/>
      <c r="I10" s="379"/>
    </row>
    <row r="11" spans="1:13" ht="27" x14ac:dyDescent="0.15">
      <c r="A11" s="112" t="s">
        <v>23</v>
      </c>
      <c r="B11" s="39" t="s">
        <v>24</v>
      </c>
      <c r="C11" s="112" t="s">
        <v>16</v>
      </c>
      <c r="D11" s="40" t="s">
        <v>0</v>
      </c>
      <c r="E11" s="40" t="s">
        <v>1</v>
      </c>
      <c r="F11" s="41" t="s">
        <v>17</v>
      </c>
      <c r="G11" s="42" t="s">
        <v>18</v>
      </c>
      <c r="H11" s="43" t="s">
        <v>19</v>
      </c>
      <c r="I11" s="44" t="s">
        <v>20</v>
      </c>
    </row>
    <row r="12" spans="1:13" x14ac:dyDescent="0.15">
      <c r="A12" s="1" t="s">
        <v>25</v>
      </c>
      <c r="B12" s="8" t="s">
        <v>337</v>
      </c>
      <c r="C12" s="1" t="s">
        <v>26</v>
      </c>
      <c r="D12" s="2">
        <v>170</v>
      </c>
      <c r="E12" s="2">
        <v>54</v>
      </c>
      <c r="F12" s="45">
        <f>SUM(D12:E12)</f>
        <v>224</v>
      </c>
      <c r="G12" s="46">
        <f>_xlfn.RANK.EQ(F12,$F$12:$F$97,0)</f>
        <v>11</v>
      </c>
      <c r="H12" s="47">
        <f>E12/F12</f>
        <v>0.24107142857142858</v>
      </c>
      <c r="I12" s="2">
        <f>_xlfn.RANK.EQ(H12,$H$12:$H$97,0)</f>
        <v>55</v>
      </c>
    </row>
    <row r="13" spans="1:13" x14ac:dyDescent="0.15">
      <c r="A13" s="1" t="s">
        <v>27</v>
      </c>
      <c r="B13" s="8" t="s">
        <v>341</v>
      </c>
      <c r="C13" s="1" t="s">
        <v>28</v>
      </c>
      <c r="D13" s="2">
        <v>65</v>
      </c>
      <c r="E13" s="2">
        <v>47</v>
      </c>
      <c r="F13" s="45">
        <f>SUM(D13:E13)</f>
        <v>112</v>
      </c>
      <c r="G13" s="46">
        <f>_xlfn.RANK.EQ(F13,$F$12:$F$97,0)</f>
        <v>22</v>
      </c>
      <c r="H13" s="47">
        <f>E13/F13</f>
        <v>0.41964285714285715</v>
      </c>
      <c r="I13" s="2">
        <f>_xlfn.RANK.EQ(H13,$H$12:$H$97,0)</f>
        <v>29</v>
      </c>
    </row>
    <row r="14" spans="1:13" x14ac:dyDescent="0.15">
      <c r="A14" s="77" t="s">
        <v>29</v>
      </c>
      <c r="B14" s="77" t="s">
        <v>338</v>
      </c>
      <c r="C14" s="77" t="s">
        <v>30</v>
      </c>
      <c r="D14" s="48"/>
      <c r="E14" s="48"/>
      <c r="F14" s="49"/>
      <c r="G14" s="50"/>
      <c r="H14" s="51"/>
      <c r="I14" s="48"/>
    </row>
    <row r="15" spans="1:13" x14ac:dyDescent="0.15">
      <c r="A15" s="1" t="s">
        <v>31</v>
      </c>
      <c r="B15" s="8" t="s">
        <v>339</v>
      </c>
      <c r="C15" s="1" t="s">
        <v>32</v>
      </c>
      <c r="D15" s="2">
        <v>61</v>
      </c>
      <c r="E15" s="2">
        <v>19</v>
      </c>
      <c r="F15" s="45">
        <f>SUM(D15:E15)</f>
        <v>80</v>
      </c>
      <c r="G15" s="46">
        <f>_xlfn.RANK.EQ(F15,$F$12:$F$97,0)</f>
        <v>35</v>
      </c>
      <c r="H15" s="47">
        <f>E15/F15</f>
        <v>0.23749999999999999</v>
      </c>
      <c r="I15" s="2">
        <f>_xlfn.RANK.EQ(H15,$H$12:$H$97,0)</f>
        <v>57</v>
      </c>
    </row>
    <row r="16" spans="1:13" x14ac:dyDescent="0.15">
      <c r="A16" s="77" t="s">
        <v>33</v>
      </c>
      <c r="B16" s="77" t="s">
        <v>338</v>
      </c>
      <c r="C16" s="77" t="s">
        <v>34</v>
      </c>
      <c r="D16" s="48"/>
      <c r="E16" s="48"/>
      <c r="F16" s="49"/>
      <c r="G16" s="50"/>
      <c r="H16" s="51"/>
      <c r="I16" s="48"/>
    </row>
    <row r="17" spans="1:9" x14ac:dyDescent="0.15">
      <c r="A17" s="77" t="s">
        <v>35</v>
      </c>
      <c r="B17" s="77" t="s">
        <v>338</v>
      </c>
      <c r="C17" s="77" t="s">
        <v>36</v>
      </c>
      <c r="D17" s="48"/>
      <c r="E17" s="48"/>
      <c r="F17" s="49"/>
      <c r="G17" s="50"/>
      <c r="H17" s="51"/>
      <c r="I17" s="48"/>
    </row>
    <row r="18" spans="1:9" x14ac:dyDescent="0.15">
      <c r="A18" s="77" t="s">
        <v>37</v>
      </c>
      <c r="B18" s="77" t="s">
        <v>340</v>
      </c>
      <c r="C18" s="77" t="s">
        <v>38</v>
      </c>
      <c r="D18" s="48"/>
      <c r="E18" s="48"/>
      <c r="F18" s="49"/>
      <c r="G18" s="50"/>
      <c r="H18" s="51"/>
      <c r="I18" s="48"/>
    </row>
    <row r="19" spans="1:9" x14ac:dyDescent="0.15">
      <c r="A19" s="1" t="s">
        <v>39</v>
      </c>
      <c r="B19" s="8" t="s">
        <v>40</v>
      </c>
      <c r="C19" s="1" t="s">
        <v>41</v>
      </c>
      <c r="D19" s="2">
        <v>19</v>
      </c>
      <c r="E19" s="2">
        <v>15</v>
      </c>
      <c r="F19" s="45">
        <f t="shared" ref="F19:F27" si="0">SUM(D19:E19)</f>
        <v>34</v>
      </c>
      <c r="G19" s="46">
        <f t="shared" ref="G19:G27" si="1">_xlfn.RANK.EQ(F19,$F$12:$F$97,0)</f>
        <v>55</v>
      </c>
      <c r="H19" s="47">
        <f t="shared" ref="H19:H27" si="2">E19/F19</f>
        <v>0.44117647058823528</v>
      </c>
      <c r="I19" s="2">
        <f t="shared" ref="I19:I27" si="3">_xlfn.RANK.EQ(H19,$H$12:$H$97,0)</f>
        <v>22</v>
      </c>
    </row>
    <row r="20" spans="1:9" x14ac:dyDescent="0.15">
      <c r="A20" s="1" t="s">
        <v>42</v>
      </c>
      <c r="B20" s="8" t="s">
        <v>343</v>
      </c>
      <c r="C20" s="1" t="s">
        <v>43</v>
      </c>
      <c r="D20" s="2">
        <v>16</v>
      </c>
      <c r="E20" s="2">
        <v>13</v>
      </c>
      <c r="F20" s="45">
        <f t="shared" si="0"/>
        <v>29</v>
      </c>
      <c r="G20" s="46">
        <f t="shared" si="1"/>
        <v>57</v>
      </c>
      <c r="H20" s="47">
        <f t="shared" si="2"/>
        <v>0.44827586206896552</v>
      </c>
      <c r="I20" s="2">
        <f t="shared" si="3"/>
        <v>18</v>
      </c>
    </row>
    <row r="21" spans="1:9" x14ac:dyDescent="0.15">
      <c r="A21" s="1" t="s">
        <v>44</v>
      </c>
      <c r="B21" s="8" t="s">
        <v>337</v>
      </c>
      <c r="C21" s="1" t="s">
        <v>45</v>
      </c>
      <c r="D21" s="2">
        <v>216</v>
      </c>
      <c r="E21" s="2">
        <v>68</v>
      </c>
      <c r="F21" s="45">
        <f t="shared" si="0"/>
        <v>284</v>
      </c>
      <c r="G21" s="46">
        <f t="shared" si="1"/>
        <v>9</v>
      </c>
      <c r="H21" s="47">
        <f t="shared" si="2"/>
        <v>0.23943661971830985</v>
      </c>
      <c r="I21" s="2">
        <f t="shared" si="3"/>
        <v>56</v>
      </c>
    </row>
    <row r="22" spans="1:9" x14ac:dyDescent="0.15">
      <c r="A22" s="1" t="s">
        <v>46</v>
      </c>
      <c r="B22" s="8" t="s">
        <v>341</v>
      </c>
      <c r="C22" s="1" t="s">
        <v>47</v>
      </c>
      <c r="D22" s="2">
        <v>44</v>
      </c>
      <c r="E22" s="2">
        <v>53</v>
      </c>
      <c r="F22" s="45">
        <f t="shared" si="0"/>
        <v>97</v>
      </c>
      <c r="G22" s="46">
        <f t="shared" si="1"/>
        <v>25</v>
      </c>
      <c r="H22" s="47">
        <f t="shared" si="2"/>
        <v>0.54639175257731953</v>
      </c>
      <c r="I22" s="2">
        <f t="shared" si="3"/>
        <v>5</v>
      </c>
    </row>
    <row r="23" spans="1:9" x14ac:dyDescent="0.15">
      <c r="A23" s="1" t="s">
        <v>48</v>
      </c>
      <c r="B23" s="8" t="s">
        <v>40</v>
      </c>
      <c r="C23" s="1" t="s">
        <v>49</v>
      </c>
      <c r="D23" s="2">
        <v>18</v>
      </c>
      <c r="E23" s="2">
        <v>10</v>
      </c>
      <c r="F23" s="45">
        <f t="shared" si="0"/>
        <v>28</v>
      </c>
      <c r="G23" s="46">
        <f t="shared" si="1"/>
        <v>58</v>
      </c>
      <c r="H23" s="47">
        <f t="shared" si="2"/>
        <v>0.35714285714285715</v>
      </c>
      <c r="I23" s="2">
        <f t="shared" si="3"/>
        <v>45</v>
      </c>
    </row>
    <row r="24" spans="1:9" x14ac:dyDescent="0.15">
      <c r="A24" s="1" t="s">
        <v>50</v>
      </c>
      <c r="B24" s="8" t="s">
        <v>40</v>
      </c>
      <c r="C24" s="1" t="s">
        <v>51</v>
      </c>
      <c r="D24" s="2">
        <v>20</v>
      </c>
      <c r="E24" s="2">
        <v>22</v>
      </c>
      <c r="F24" s="45">
        <f t="shared" si="0"/>
        <v>42</v>
      </c>
      <c r="G24" s="46">
        <f t="shared" si="1"/>
        <v>48</v>
      </c>
      <c r="H24" s="47">
        <f t="shared" si="2"/>
        <v>0.52380952380952384</v>
      </c>
      <c r="I24" s="2">
        <f t="shared" si="3"/>
        <v>6</v>
      </c>
    </row>
    <row r="25" spans="1:9" x14ac:dyDescent="0.15">
      <c r="A25" s="1" t="s">
        <v>52</v>
      </c>
      <c r="B25" s="8" t="s">
        <v>339</v>
      </c>
      <c r="C25" s="1" t="s">
        <v>53</v>
      </c>
      <c r="D25" s="2">
        <v>10</v>
      </c>
      <c r="E25" s="2">
        <v>13</v>
      </c>
      <c r="F25" s="45">
        <f t="shared" si="0"/>
        <v>23</v>
      </c>
      <c r="G25" s="46">
        <f t="shared" si="1"/>
        <v>60</v>
      </c>
      <c r="H25" s="47">
        <f t="shared" si="2"/>
        <v>0.56521739130434778</v>
      </c>
      <c r="I25" s="2">
        <f t="shared" si="3"/>
        <v>3</v>
      </c>
    </row>
    <row r="26" spans="1:9" x14ac:dyDescent="0.15">
      <c r="A26" s="1" t="s">
        <v>54</v>
      </c>
      <c r="B26" s="8" t="s">
        <v>343</v>
      </c>
      <c r="C26" s="1" t="s">
        <v>55</v>
      </c>
      <c r="D26" s="2">
        <v>49</v>
      </c>
      <c r="E26" s="2">
        <v>37</v>
      </c>
      <c r="F26" s="45">
        <f t="shared" si="0"/>
        <v>86</v>
      </c>
      <c r="G26" s="46">
        <f t="shared" si="1"/>
        <v>33</v>
      </c>
      <c r="H26" s="47">
        <f t="shared" si="2"/>
        <v>0.43023255813953487</v>
      </c>
      <c r="I26" s="2">
        <f t="shared" si="3"/>
        <v>24</v>
      </c>
    </row>
    <row r="27" spans="1:9" x14ac:dyDescent="0.15">
      <c r="A27" s="1" t="s">
        <v>56</v>
      </c>
      <c r="B27" s="8" t="s">
        <v>337</v>
      </c>
      <c r="C27" s="1" t="s">
        <v>57</v>
      </c>
      <c r="D27" s="2">
        <v>136</v>
      </c>
      <c r="E27" s="2">
        <v>79</v>
      </c>
      <c r="F27" s="45">
        <f t="shared" si="0"/>
        <v>215</v>
      </c>
      <c r="G27" s="46">
        <f t="shared" si="1"/>
        <v>13</v>
      </c>
      <c r="H27" s="47">
        <f t="shared" si="2"/>
        <v>0.36744186046511629</v>
      </c>
      <c r="I27" s="2">
        <f t="shared" si="3"/>
        <v>41</v>
      </c>
    </row>
    <row r="28" spans="1:9" x14ac:dyDescent="0.15">
      <c r="A28" s="77" t="s">
        <v>58</v>
      </c>
      <c r="B28" s="77" t="s">
        <v>339</v>
      </c>
      <c r="C28" s="77" t="s">
        <v>59</v>
      </c>
      <c r="D28" s="48"/>
      <c r="E28" s="48"/>
      <c r="F28" s="49"/>
      <c r="G28" s="50"/>
      <c r="H28" s="51"/>
      <c r="I28" s="48"/>
    </row>
    <row r="29" spans="1:9" x14ac:dyDescent="0.15">
      <c r="A29" s="1" t="s">
        <v>60</v>
      </c>
      <c r="B29" s="8" t="s">
        <v>343</v>
      </c>
      <c r="C29" s="1" t="s">
        <v>61</v>
      </c>
      <c r="D29" s="2">
        <v>24</v>
      </c>
      <c r="E29" s="2">
        <v>13</v>
      </c>
      <c r="F29" s="45">
        <f>SUM(D29:E29)</f>
        <v>37</v>
      </c>
      <c r="G29" s="46">
        <f>_xlfn.RANK.EQ(F29,$F$12:$F$97,0)</f>
        <v>50</v>
      </c>
      <c r="H29" s="47">
        <f>E29/F29</f>
        <v>0.35135135135135137</v>
      </c>
      <c r="I29" s="2">
        <f>_xlfn.RANK.EQ(H29,$H$12:$H$97,0)</f>
        <v>46</v>
      </c>
    </row>
    <row r="30" spans="1:9" x14ac:dyDescent="0.15">
      <c r="A30" s="1" t="s">
        <v>62</v>
      </c>
      <c r="B30" s="8" t="s">
        <v>40</v>
      </c>
      <c r="C30" s="1" t="s">
        <v>63</v>
      </c>
      <c r="D30" s="2">
        <v>27</v>
      </c>
      <c r="E30" s="2">
        <v>20</v>
      </c>
      <c r="F30" s="45">
        <f>SUM(D30:E30)</f>
        <v>47</v>
      </c>
      <c r="G30" s="46">
        <f>_xlfn.RANK.EQ(F30,$F$12:$F$97,0)</f>
        <v>45</v>
      </c>
      <c r="H30" s="47">
        <f>E30/F30</f>
        <v>0.42553191489361702</v>
      </c>
      <c r="I30" s="2">
        <f>_xlfn.RANK.EQ(H30,$H$12:$H$97,0)</f>
        <v>27</v>
      </c>
    </row>
    <row r="31" spans="1:9" x14ac:dyDescent="0.15">
      <c r="A31" s="1" t="s">
        <v>64</v>
      </c>
      <c r="B31" s="8" t="s">
        <v>343</v>
      </c>
      <c r="C31" s="1" t="s">
        <v>65</v>
      </c>
      <c r="D31" s="2">
        <v>43</v>
      </c>
      <c r="E31" s="2">
        <v>43</v>
      </c>
      <c r="F31" s="45">
        <f>SUM(D31:E31)</f>
        <v>86</v>
      </c>
      <c r="G31" s="46">
        <f>_xlfn.RANK.EQ(F31,$F$12:$F$97,0)</f>
        <v>33</v>
      </c>
      <c r="H31" s="47">
        <f>E31/F31</f>
        <v>0.5</v>
      </c>
      <c r="I31" s="2">
        <f>_xlfn.RANK.EQ(H31,$H$12:$H$97,0)</f>
        <v>8</v>
      </c>
    </row>
    <row r="32" spans="1:9" x14ac:dyDescent="0.15">
      <c r="A32" s="1" t="s">
        <v>66</v>
      </c>
      <c r="B32" s="8" t="s">
        <v>337</v>
      </c>
      <c r="C32" s="1" t="s">
        <v>67</v>
      </c>
      <c r="D32" s="2">
        <v>58</v>
      </c>
      <c r="E32" s="2">
        <v>39</v>
      </c>
      <c r="F32" s="45">
        <f>SUM(D32:E32)</f>
        <v>97</v>
      </c>
      <c r="G32" s="46">
        <f>_xlfn.RANK.EQ(F32,$F$12:$F$97,0)</f>
        <v>25</v>
      </c>
      <c r="H32" s="47">
        <f>E32/F32</f>
        <v>0.40206185567010311</v>
      </c>
      <c r="I32" s="2">
        <f>_xlfn.RANK.EQ(H32,$H$12:$H$97,0)</f>
        <v>34</v>
      </c>
    </row>
    <row r="33" spans="1:9" x14ac:dyDescent="0.15">
      <c r="A33" s="1" t="s">
        <v>68</v>
      </c>
      <c r="B33" s="8" t="s">
        <v>337</v>
      </c>
      <c r="C33" s="1" t="s">
        <v>69</v>
      </c>
      <c r="D33" s="2">
        <v>488</v>
      </c>
      <c r="E33" s="2">
        <v>362</v>
      </c>
      <c r="F33" s="45">
        <f>SUM(D33:E33)</f>
        <v>850</v>
      </c>
      <c r="G33" s="46">
        <f>_xlfn.RANK.EQ(F33,$F$12:$F$97,0)</f>
        <v>1</v>
      </c>
      <c r="H33" s="47">
        <f>E33/F33</f>
        <v>0.42588235294117649</v>
      </c>
      <c r="I33" s="2">
        <f>_xlfn.RANK.EQ(H33,$H$12:$H$97,0)</f>
        <v>26</v>
      </c>
    </row>
    <row r="34" spans="1:9" x14ac:dyDescent="0.15">
      <c r="A34" s="77" t="s">
        <v>70</v>
      </c>
      <c r="B34" s="77" t="s">
        <v>340</v>
      </c>
      <c r="C34" s="77" t="s">
        <v>71</v>
      </c>
      <c r="D34" s="48"/>
      <c r="E34" s="48"/>
      <c r="F34" s="49"/>
      <c r="G34" s="50"/>
      <c r="H34" s="51"/>
      <c r="I34" s="48"/>
    </row>
    <row r="35" spans="1:9" x14ac:dyDescent="0.15">
      <c r="A35" s="77" t="s">
        <v>72</v>
      </c>
      <c r="B35" s="77" t="s">
        <v>339</v>
      </c>
      <c r="C35" s="77" t="s">
        <v>73</v>
      </c>
      <c r="D35" s="48"/>
      <c r="E35" s="48"/>
      <c r="F35" s="49"/>
      <c r="G35" s="50"/>
      <c r="H35" s="51"/>
      <c r="I35" s="48"/>
    </row>
    <row r="36" spans="1:9" x14ac:dyDescent="0.15">
      <c r="A36" s="77" t="s">
        <v>74</v>
      </c>
      <c r="B36" s="77" t="s">
        <v>339</v>
      </c>
      <c r="C36" s="77" t="s">
        <v>75</v>
      </c>
      <c r="D36" s="48"/>
      <c r="E36" s="48"/>
      <c r="F36" s="49"/>
      <c r="G36" s="50"/>
      <c r="H36" s="51"/>
      <c r="I36" s="48"/>
    </row>
    <row r="37" spans="1:9" x14ac:dyDescent="0.15">
      <c r="A37" s="1" t="s">
        <v>76</v>
      </c>
      <c r="B37" s="8" t="s">
        <v>338</v>
      </c>
      <c r="C37" s="1" t="s">
        <v>77</v>
      </c>
      <c r="D37" s="2">
        <v>82</v>
      </c>
      <c r="E37" s="2">
        <v>10</v>
      </c>
      <c r="F37" s="45">
        <f>SUM(D37:E37)</f>
        <v>92</v>
      </c>
      <c r="G37" s="46">
        <f>_xlfn.RANK.EQ(F37,$F$12:$F$97,0)</f>
        <v>29</v>
      </c>
      <c r="H37" s="47">
        <f>E37/F37</f>
        <v>0.10869565217391304</v>
      </c>
      <c r="I37" s="2">
        <f>_xlfn.RANK.EQ(H37,$H$12:$H$97,0)</f>
        <v>60</v>
      </c>
    </row>
    <row r="38" spans="1:9" x14ac:dyDescent="0.15">
      <c r="A38" s="77" t="s">
        <v>78</v>
      </c>
      <c r="B38" s="77" t="s">
        <v>343</v>
      </c>
      <c r="C38" s="77" t="s">
        <v>79</v>
      </c>
      <c r="D38" s="48"/>
      <c r="E38" s="48"/>
      <c r="F38" s="49"/>
      <c r="G38" s="50"/>
      <c r="H38" s="51"/>
      <c r="I38" s="48"/>
    </row>
    <row r="39" spans="1:9" x14ac:dyDescent="0.15">
      <c r="A39" s="1" t="s">
        <v>80</v>
      </c>
      <c r="B39" s="8" t="s">
        <v>341</v>
      </c>
      <c r="C39" s="1" t="s">
        <v>81</v>
      </c>
      <c r="D39" s="2">
        <v>199</v>
      </c>
      <c r="E39" s="2">
        <v>187</v>
      </c>
      <c r="F39" s="45">
        <f>SUM(D39:E39)</f>
        <v>386</v>
      </c>
      <c r="G39" s="46">
        <f>_xlfn.RANK.EQ(F39,$F$12:$F$97,0)</f>
        <v>5</v>
      </c>
      <c r="H39" s="47">
        <f>E39/F39</f>
        <v>0.4844559585492228</v>
      </c>
      <c r="I39" s="2">
        <f>_xlfn.RANK.EQ(H39,$H$12:$H$97,0)</f>
        <v>11</v>
      </c>
    </row>
    <row r="40" spans="1:9" x14ac:dyDescent="0.15">
      <c r="A40" s="1" t="s">
        <v>82</v>
      </c>
      <c r="B40" s="8" t="s">
        <v>338</v>
      </c>
      <c r="C40" s="1" t="s">
        <v>83</v>
      </c>
      <c r="D40" s="2">
        <v>73</v>
      </c>
      <c r="E40" s="2">
        <v>26</v>
      </c>
      <c r="F40" s="45">
        <f>SUM(D40:E40)</f>
        <v>99</v>
      </c>
      <c r="G40" s="46">
        <f>_xlfn.RANK.EQ(F40,$F$12:$F$97,0)</f>
        <v>24</v>
      </c>
      <c r="H40" s="47">
        <f>E40/F40</f>
        <v>0.26262626262626265</v>
      </c>
      <c r="I40" s="2">
        <f>_xlfn.RANK.EQ(H40,$H$12:$H$97,0)</f>
        <v>54</v>
      </c>
    </row>
    <row r="41" spans="1:9" x14ac:dyDescent="0.15">
      <c r="A41" s="77" t="s">
        <v>84</v>
      </c>
      <c r="B41" s="77" t="s">
        <v>338</v>
      </c>
      <c r="C41" s="77" t="s">
        <v>85</v>
      </c>
      <c r="D41" s="48"/>
      <c r="E41" s="48"/>
      <c r="F41" s="49"/>
      <c r="G41" s="50"/>
      <c r="H41" s="51"/>
      <c r="I41" s="48"/>
    </row>
    <row r="42" spans="1:9" x14ac:dyDescent="0.15">
      <c r="A42" s="1" t="s">
        <v>86</v>
      </c>
      <c r="B42" s="8" t="s">
        <v>339</v>
      </c>
      <c r="C42" s="1" t="s">
        <v>87</v>
      </c>
      <c r="D42" s="2">
        <v>217</v>
      </c>
      <c r="E42" s="2">
        <v>175</v>
      </c>
      <c r="F42" s="45">
        <f>SUM(D42:E42)</f>
        <v>392</v>
      </c>
      <c r="G42" s="46">
        <f>_xlfn.RANK.EQ(F42,$F$12:$F$97,0)</f>
        <v>4</v>
      </c>
      <c r="H42" s="47">
        <f>E42/F42</f>
        <v>0.44642857142857145</v>
      </c>
      <c r="I42" s="2">
        <f>_xlfn.RANK.EQ(H42,$H$12:$H$97,0)</f>
        <v>21</v>
      </c>
    </row>
    <row r="43" spans="1:9" x14ac:dyDescent="0.15">
      <c r="A43" s="77" t="s">
        <v>88</v>
      </c>
      <c r="B43" s="77" t="s">
        <v>342</v>
      </c>
      <c r="C43" s="77" t="s">
        <v>89</v>
      </c>
      <c r="D43" s="48"/>
      <c r="E43" s="48"/>
      <c r="F43" s="49"/>
      <c r="G43" s="50"/>
      <c r="H43" s="51"/>
      <c r="I43" s="48"/>
    </row>
    <row r="44" spans="1:9" x14ac:dyDescent="0.15">
      <c r="A44" s="77" t="s">
        <v>90</v>
      </c>
      <c r="B44" s="91" t="s">
        <v>338</v>
      </c>
      <c r="C44" s="77" t="s">
        <v>91</v>
      </c>
      <c r="D44" s="48"/>
      <c r="E44" s="48"/>
      <c r="F44" s="49"/>
      <c r="G44" s="50"/>
      <c r="H44" s="51"/>
      <c r="I44" s="48"/>
    </row>
    <row r="45" spans="1:9" x14ac:dyDescent="0.15">
      <c r="A45" s="1" t="s">
        <v>92</v>
      </c>
      <c r="B45" s="8" t="s">
        <v>343</v>
      </c>
      <c r="C45" s="1" t="s">
        <v>93</v>
      </c>
      <c r="D45" s="2">
        <v>71</v>
      </c>
      <c r="E45" s="2">
        <v>51</v>
      </c>
      <c r="F45" s="45">
        <f>SUM(D45:E45)</f>
        <v>122</v>
      </c>
      <c r="G45" s="46">
        <f>_xlfn.RANK.EQ(F45,$F$12:$F$97,0)</f>
        <v>20</v>
      </c>
      <c r="H45" s="47">
        <f>E45/F45</f>
        <v>0.41803278688524592</v>
      </c>
      <c r="I45" s="2">
        <f>_xlfn.RANK.EQ(H45,$H$12:$H$97,0)</f>
        <v>31</v>
      </c>
    </row>
    <row r="46" spans="1:9" x14ac:dyDescent="0.15">
      <c r="A46" s="77" t="s">
        <v>94</v>
      </c>
      <c r="B46" s="77" t="s">
        <v>342</v>
      </c>
      <c r="C46" s="77" t="s">
        <v>95</v>
      </c>
      <c r="D46" s="48"/>
      <c r="E46" s="48"/>
      <c r="F46" s="49"/>
      <c r="G46" s="50"/>
      <c r="H46" s="51"/>
      <c r="I46" s="48"/>
    </row>
    <row r="47" spans="1:9" x14ac:dyDescent="0.15">
      <c r="A47" s="1" t="s">
        <v>96</v>
      </c>
      <c r="B47" s="8" t="s">
        <v>337</v>
      </c>
      <c r="C47" s="1" t="s">
        <v>97</v>
      </c>
      <c r="D47" s="2">
        <v>30</v>
      </c>
      <c r="E47" s="2">
        <v>6</v>
      </c>
      <c r="F47" s="45">
        <f>SUM(D47:E47)</f>
        <v>36</v>
      </c>
      <c r="G47" s="46">
        <f>_xlfn.RANK.EQ(F47,$F$12:$F$97,0)</f>
        <v>52</v>
      </c>
      <c r="H47" s="47">
        <f>E47/F47</f>
        <v>0.16666666666666666</v>
      </c>
      <c r="I47" s="2">
        <f>_xlfn.RANK.EQ(H47,$H$12:$H$97,0)</f>
        <v>59</v>
      </c>
    </row>
    <row r="48" spans="1:9" x14ac:dyDescent="0.15">
      <c r="A48" s="77" t="s">
        <v>98</v>
      </c>
      <c r="B48" s="77" t="s">
        <v>338</v>
      </c>
      <c r="C48" s="77" t="s">
        <v>99</v>
      </c>
      <c r="D48" s="48"/>
      <c r="E48" s="48"/>
      <c r="F48" s="49"/>
      <c r="G48" s="50"/>
      <c r="H48" s="51"/>
      <c r="I48" s="48"/>
    </row>
    <row r="49" spans="1:9" x14ac:dyDescent="0.15">
      <c r="A49" s="1" t="s">
        <v>100</v>
      </c>
      <c r="B49" s="8" t="s">
        <v>341</v>
      </c>
      <c r="C49" s="1" t="s">
        <v>101</v>
      </c>
      <c r="D49" s="2">
        <v>240</v>
      </c>
      <c r="E49" s="2">
        <v>188</v>
      </c>
      <c r="F49" s="45">
        <f>SUM(D49:E49)</f>
        <v>428</v>
      </c>
      <c r="G49" s="46">
        <f>_xlfn.RANK.EQ(F49,$F$12:$F$97,0)</f>
        <v>3</v>
      </c>
      <c r="H49" s="47">
        <f>E49/F49</f>
        <v>0.43925233644859812</v>
      </c>
      <c r="I49" s="2">
        <f>_xlfn.RANK.EQ(H49,$H$12:$H$97,0)</f>
        <v>23</v>
      </c>
    </row>
    <row r="50" spans="1:9" x14ac:dyDescent="0.15">
      <c r="A50" s="1" t="s">
        <v>102</v>
      </c>
      <c r="B50" s="8" t="s">
        <v>40</v>
      </c>
      <c r="C50" s="1" t="s">
        <v>103</v>
      </c>
      <c r="D50" s="2">
        <v>22</v>
      </c>
      <c r="E50" s="2">
        <v>8</v>
      </c>
      <c r="F50" s="45">
        <f>SUM(D50:E50)</f>
        <v>30</v>
      </c>
      <c r="G50" s="46">
        <f>_xlfn.RANK.EQ(F50,$F$12:$F$97,0)</f>
        <v>56</v>
      </c>
      <c r="H50" s="47">
        <f>E50/F50</f>
        <v>0.26666666666666666</v>
      </c>
      <c r="I50" s="2">
        <f>_xlfn.RANK.EQ(H50,$H$12:$H$97,0)</f>
        <v>52</v>
      </c>
    </row>
    <row r="51" spans="1:9" x14ac:dyDescent="0.15">
      <c r="A51" s="1" t="s">
        <v>104</v>
      </c>
      <c r="B51" s="8" t="s">
        <v>40</v>
      </c>
      <c r="C51" s="1" t="s">
        <v>105</v>
      </c>
      <c r="D51" s="2">
        <v>35</v>
      </c>
      <c r="E51" s="2">
        <v>32</v>
      </c>
      <c r="F51" s="45">
        <f>SUM(D51:E51)</f>
        <v>67</v>
      </c>
      <c r="G51" s="46">
        <f>_xlfn.RANK.EQ(F51,$F$12:$F$97,0)</f>
        <v>39</v>
      </c>
      <c r="H51" s="47">
        <f>E51/F51</f>
        <v>0.47761194029850745</v>
      </c>
      <c r="I51" s="2">
        <f>_xlfn.RANK.EQ(H51,$H$12:$H$97,0)</f>
        <v>13</v>
      </c>
    </row>
    <row r="52" spans="1:9" x14ac:dyDescent="0.15">
      <c r="A52" s="77" t="s">
        <v>106</v>
      </c>
      <c r="B52" s="77" t="s">
        <v>342</v>
      </c>
      <c r="C52" s="77" t="s">
        <v>107</v>
      </c>
      <c r="D52" s="48"/>
      <c r="E52" s="48"/>
      <c r="F52" s="49"/>
      <c r="G52" s="50"/>
      <c r="H52" s="51"/>
      <c r="I52" s="48"/>
    </row>
    <row r="53" spans="1:9" x14ac:dyDescent="0.15">
      <c r="A53" s="1" t="s">
        <v>108</v>
      </c>
      <c r="B53" s="8" t="s">
        <v>40</v>
      </c>
      <c r="C53" s="1" t="s">
        <v>109</v>
      </c>
      <c r="D53" s="2">
        <v>69</v>
      </c>
      <c r="E53" s="2">
        <v>56</v>
      </c>
      <c r="F53" s="45">
        <f>SUM(D53:E53)</f>
        <v>125</v>
      </c>
      <c r="G53" s="46">
        <f>_xlfn.RANK.EQ(F53,$F$12:$F$97,0)</f>
        <v>19</v>
      </c>
      <c r="H53" s="47">
        <f>E53/F53</f>
        <v>0.44800000000000001</v>
      </c>
      <c r="I53" s="2">
        <f>_xlfn.RANK.EQ(H53,$H$12:$H$97,0)</f>
        <v>19</v>
      </c>
    </row>
    <row r="54" spans="1:9" x14ac:dyDescent="0.15">
      <c r="A54" s="1" t="s">
        <v>110</v>
      </c>
      <c r="B54" s="8" t="s">
        <v>40</v>
      </c>
      <c r="C54" s="1" t="s">
        <v>111</v>
      </c>
      <c r="D54" s="2">
        <v>49</v>
      </c>
      <c r="E54" s="2">
        <v>21</v>
      </c>
      <c r="F54" s="45">
        <f>SUM(D54:E54)</f>
        <v>70</v>
      </c>
      <c r="G54" s="46">
        <f>_xlfn.RANK.EQ(F54,$F$12:$F$97,0)</f>
        <v>38</v>
      </c>
      <c r="H54" s="47">
        <f>E54/F54</f>
        <v>0.3</v>
      </c>
      <c r="I54" s="2">
        <f>_xlfn.RANK.EQ(H54,$H$12:$H$97,0)</f>
        <v>50</v>
      </c>
    </row>
    <row r="55" spans="1:9" x14ac:dyDescent="0.15">
      <c r="A55" s="1" t="s">
        <v>112</v>
      </c>
      <c r="B55" s="8" t="s">
        <v>40</v>
      </c>
      <c r="C55" s="1" t="s">
        <v>113</v>
      </c>
      <c r="D55" s="2">
        <v>38</v>
      </c>
      <c r="E55" s="2">
        <v>22</v>
      </c>
      <c r="F55" s="45">
        <f>SUM(D55:E55)</f>
        <v>60</v>
      </c>
      <c r="G55" s="46">
        <f>_xlfn.RANK.EQ(F55,$F$12:$F$97,0)</f>
        <v>42</v>
      </c>
      <c r="H55" s="47">
        <f>E55/F55</f>
        <v>0.36666666666666664</v>
      </c>
      <c r="I55" s="2">
        <f>_xlfn.RANK.EQ(H55,$H$12:$H$97,0)</f>
        <v>42</v>
      </c>
    </row>
    <row r="56" spans="1:9" x14ac:dyDescent="0.15">
      <c r="A56" s="1" t="s">
        <v>114</v>
      </c>
      <c r="B56" s="8" t="s">
        <v>40</v>
      </c>
      <c r="C56" s="1" t="s">
        <v>115</v>
      </c>
      <c r="D56" s="2">
        <v>46</v>
      </c>
      <c r="E56" s="2">
        <v>21</v>
      </c>
      <c r="F56" s="45">
        <f>SUM(D56:E56)</f>
        <v>67</v>
      </c>
      <c r="G56" s="46">
        <f>_xlfn.RANK.EQ(F56,$F$12:$F$97,0)</f>
        <v>39</v>
      </c>
      <c r="H56" s="47">
        <f>E56/F56</f>
        <v>0.31343283582089554</v>
      </c>
      <c r="I56" s="2">
        <f>_xlfn.RANK.EQ(H56,$H$12:$H$97,0)</f>
        <v>49</v>
      </c>
    </row>
    <row r="57" spans="1:9" x14ac:dyDescent="0.15">
      <c r="A57" s="1" t="s">
        <v>116</v>
      </c>
      <c r="B57" s="8" t="s">
        <v>343</v>
      </c>
      <c r="C57" s="1" t="s">
        <v>117</v>
      </c>
      <c r="D57" s="2">
        <v>52</v>
      </c>
      <c r="E57" s="2">
        <v>42</v>
      </c>
      <c r="F57" s="45">
        <f>SUM(D57:E57)</f>
        <v>94</v>
      </c>
      <c r="G57" s="46">
        <f>_xlfn.RANK.EQ(F57,$F$12:$F$97,0)</f>
        <v>28</v>
      </c>
      <c r="H57" s="47">
        <f>E57/F57</f>
        <v>0.44680851063829785</v>
      </c>
      <c r="I57" s="2">
        <f>_xlfn.RANK.EQ(H57,$H$12:$H$97,0)</f>
        <v>20</v>
      </c>
    </row>
    <row r="58" spans="1:9" x14ac:dyDescent="0.15">
      <c r="A58" s="77" t="s">
        <v>118</v>
      </c>
      <c r="B58" s="77" t="s">
        <v>340</v>
      </c>
      <c r="C58" s="77" t="s">
        <v>119</v>
      </c>
      <c r="D58" s="48"/>
      <c r="E58" s="48"/>
      <c r="F58" s="49"/>
      <c r="G58" s="50"/>
      <c r="H58" s="51"/>
      <c r="I58" s="48"/>
    </row>
    <row r="59" spans="1:9" x14ac:dyDescent="0.15">
      <c r="A59" s="1" t="s">
        <v>120</v>
      </c>
      <c r="B59" s="8" t="s">
        <v>337</v>
      </c>
      <c r="C59" s="1" t="s">
        <v>121</v>
      </c>
      <c r="D59" s="2">
        <v>88</v>
      </c>
      <c r="E59" s="2">
        <v>43</v>
      </c>
      <c r="F59" s="45">
        <f>SUM(D59:E59)</f>
        <v>131</v>
      </c>
      <c r="G59" s="46">
        <f>_xlfn.RANK.EQ(F59,$F$12:$F$97,0)</f>
        <v>17</v>
      </c>
      <c r="H59" s="47">
        <f>E59/F59</f>
        <v>0.3282442748091603</v>
      </c>
      <c r="I59" s="2">
        <f>_xlfn.RANK.EQ(H59,$H$12:$H$97,0)</f>
        <v>47</v>
      </c>
    </row>
    <row r="60" spans="1:9" x14ac:dyDescent="0.15">
      <c r="A60" s="77" t="s">
        <v>122</v>
      </c>
      <c r="B60" s="77" t="s">
        <v>338</v>
      </c>
      <c r="C60" s="77" t="s">
        <v>123</v>
      </c>
      <c r="D60" s="48"/>
      <c r="E60" s="48"/>
      <c r="F60" s="49"/>
      <c r="G60" s="50"/>
      <c r="H60" s="51"/>
      <c r="I60" s="48"/>
    </row>
    <row r="61" spans="1:9" x14ac:dyDescent="0.15">
      <c r="A61" s="1" t="s">
        <v>124</v>
      </c>
      <c r="B61" s="8" t="s">
        <v>341</v>
      </c>
      <c r="C61" s="1" t="s">
        <v>125</v>
      </c>
      <c r="D61" s="2">
        <v>90</v>
      </c>
      <c r="E61" s="2">
        <v>65</v>
      </c>
      <c r="F61" s="45">
        <f>SUM(D61:E61)</f>
        <v>155</v>
      </c>
      <c r="G61" s="46">
        <f>_xlfn.RANK.EQ(F61,$F$12:$F$97,0)</f>
        <v>15</v>
      </c>
      <c r="H61" s="47">
        <f>E61/F61</f>
        <v>0.41935483870967744</v>
      </c>
      <c r="I61" s="2">
        <f>_xlfn.RANK.EQ(H61,$H$12:$H$97,0)</f>
        <v>30</v>
      </c>
    </row>
    <row r="62" spans="1:9" x14ac:dyDescent="0.15">
      <c r="A62" s="77" t="s">
        <v>126</v>
      </c>
      <c r="B62" s="77" t="s">
        <v>338</v>
      </c>
      <c r="C62" s="77" t="s">
        <v>127</v>
      </c>
      <c r="D62" s="48"/>
      <c r="E62" s="48"/>
      <c r="F62" s="49"/>
      <c r="G62" s="50"/>
      <c r="H62" s="51"/>
      <c r="I62" s="48"/>
    </row>
    <row r="63" spans="1:9" x14ac:dyDescent="0.15">
      <c r="A63" s="1" t="s">
        <v>128</v>
      </c>
      <c r="B63" s="8" t="s">
        <v>40</v>
      </c>
      <c r="C63" s="1" t="s">
        <v>129</v>
      </c>
      <c r="D63" s="2">
        <v>24</v>
      </c>
      <c r="E63" s="2">
        <v>16</v>
      </c>
      <c r="F63" s="45">
        <f>SUM(D63:E63)</f>
        <v>40</v>
      </c>
      <c r="G63" s="46">
        <f>_xlfn.RANK.EQ(F63,$F$12:$F$97,0)</f>
        <v>49</v>
      </c>
      <c r="H63" s="47">
        <f>E63/F63</f>
        <v>0.4</v>
      </c>
      <c r="I63" s="2">
        <f>_xlfn.RANK.EQ(H63,$H$12:$H$97,0)</f>
        <v>35</v>
      </c>
    </row>
    <row r="64" spans="1:9" x14ac:dyDescent="0.15">
      <c r="A64" s="1" t="s">
        <v>130</v>
      </c>
      <c r="B64" s="8" t="s">
        <v>339</v>
      </c>
      <c r="C64" s="1" t="s">
        <v>131</v>
      </c>
      <c r="D64" s="2">
        <v>31</v>
      </c>
      <c r="E64" s="2">
        <v>22</v>
      </c>
      <c r="F64" s="45">
        <f>SUM(D64:E64)</f>
        <v>53</v>
      </c>
      <c r="G64" s="46">
        <f>_xlfn.RANK.EQ(F64,$F$12:$F$97,0)</f>
        <v>43</v>
      </c>
      <c r="H64" s="47">
        <f>E64/F64</f>
        <v>0.41509433962264153</v>
      </c>
      <c r="I64" s="2">
        <f>_xlfn.RANK.EQ(H64,$H$12:$H$97,0)</f>
        <v>33</v>
      </c>
    </row>
    <row r="65" spans="1:9" x14ac:dyDescent="0.15">
      <c r="A65" s="77" t="s">
        <v>132</v>
      </c>
      <c r="B65" s="77" t="s">
        <v>340</v>
      </c>
      <c r="C65" s="77" t="s">
        <v>133</v>
      </c>
      <c r="D65" s="48"/>
      <c r="E65" s="48"/>
      <c r="F65" s="49"/>
      <c r="G65" s="50"/>
      <c r="H65" s="51"/>
      <c r="I65" s="48"/>
    </row>
    <row r="66" spans="1:9" x14ac:dyDescent="0.15">
      <c r="A66" s="1" t="s">
        <v>134</v>
      </c>
      <c r="B66" s="8" t="s">
        <v>337</v>
      </c>
      <c r="C66" s="1" t="s">
        <v>135</v>
      </c>
      <c r="D66" s="2">
        <v>466</v>
      </c>
      <c r="E66" s="2">
        <v>272</v>
      </c>
      <c r="F66" s="45">
        <f>SUM(D66:E66)</f>
        <v>738</v>
      </c>
      <c r="G66" s="46">
        <f>_xlfn.RANK.EQ(F66,$F$12:$F$97,0)</f>
        <v>2</v>
      </c>
      <c r="H66" s="47">
        <f>E66/F66</f>
        <v>0.36856368563685638</v>
      </c>
      <c r="I66" s="2">
        <f>_xlfn.RANK.EQ(H66,$H$12:$H$97,0)</f>
        <v>40</v>
      </c>
    </row>
    <row r="67" spans="1:9" x14ac:dyDescent="0.15">
      <c r="A67" s="1" t="s">
        <v>136</v>
      </c>
      <c r="B67" s="8" t="s">
        <v>341</v>
      </c>
      <c r="C67" s="1" t="s">
        <v>137</v>
      </c>
      <c r="D67" s="2">
        <v>91</v>
      </c>
      <c r="E67" s="2">
        <v>60</v>
      </c>
      <c r="F67" s="45">
        <f>SUM(D67:E67)</f>
        <v>151</v>
      </c>
      <c r="G67" s="46">
        <f>_xlfn.RANK.EQ(F67,$F$12:$F$97,0)</f>
        <v>16</v>
      </c>
      <c r="H67" s="47">
        <f>E67/F67</f>
        <v>0.39735099337748342</v>
      </c>
      <c r="I67" s="2">
        <f>_xlfn.RANK.EQ(H67,$H$12:$H$97,0)</f>
        <v>36</v>
      </c>
    </row>
    <row r="68" spans="1:9" x14ac:dyDescent="0.15">
      <c r="A68" s="77" t="s">
        <v>138</v>
      </c>
      <c r="B68" s="77" t="s">
        <v>338</v>
      </c>
      <c r="C68" s="77" t="s">
        <v>139</v>
      </c>
      <c r="D68" s="48"/>
      <c r="E68" s="48"/>
      <c r="F68" s="49"/>
      <c r="G68" s="50"/>
      <c r="H68" s="51"/>
      <c r="I68" s="48"/>
    </row>
    <row r="69" spans="1:9" x14ac:dyDescent="0.15">
      <c r="A69" s="1" t="s">
        <v>140</v>
      </c>
      <c r="B69" s="8" t="s">
        <v>337</v>
      </c>
      <c r="C69" s="1" t="s">
        <v>141</v>
      </c>
      <c r="D69" s="2">
        <v>142</v>
      </c>
      <c r="E69" s="2">
        <v>67</v>
      </c>
      <c r="F69" s="45">
        <f>SUM(D69:E69)</f>
        <v>209</v>
      </c>
      <c r="G69" s="46">
        <f>_xlfn.RANK.EQ(F69,$F$12:$F$97,0)</f>
        <v>14</v>
      </c>
      <c r="H69" s="47">
        <f>E69/F69</f>
        <v>0.32057416267942584</v>
      </c>
      <c r="I69" s="2">
        <f>_xlfn.RANK.EQ(H69,$H$12:$H$97,0)</f>
        <v>48</v>
      </c>
    </row>
    <row r="70" spans="1:9" x14ac:dyDescent="0.15">
      <c r="A70" s="1" t="s">
        <v>142</v>
      </c>
      <c r="B70" s="8" t="s">
        <v>341</v>
      </c>
      <c r="C70" s="1" t="s">
        <v>143</v>
      </c>
      <c r="D70" s="2">
        <v>124</v>
      </c>
      <c r="E70" s="2">
        <v>92</v>
      </c>
      <c r="F70" s="45">
        <f>SUM(D70:E70)</f>
        <v>216</v>
      </c>
      <c r="G70" s="46">
        <f>_xlfn.RANK.EQ(F70,$F$12:$F$97,0)</f>
        <v>12</v>
      </c>
      <c r="H70" s="47">
        <f>E70/F70</f>
        <v>0.42592592592592593</v>
      </c>
      <c r="I70" s="2">
        <f>_xlfn.RANK.EQ(H70,$H$12:$H$97,0)</f>
        <v>25</v>
      </c>
    </row>
    <row r="71" spans="1:9" x14ac:dyDescent="0.15">
      <c r="A71" s="1" t="s">
        <v>144</v>
      </c>
      <c r="B71" s="8" t="s">
        <v>337</v>
      </c>
      <c r="C71" s="1" t="s">
        <v>145</v>
      </c>
      <c r="D71" s="2">
        <v>221</v>
      </c>
      <c r="E71" s="2">
        <v>84</v>
      </c>
      <c r="F71" s="45">
        <f>SUM(D71:E71)</f>
        <v>305</v>
      </c>
      <c r="G71" s="46">
        <f>_xlfn.RANK.EQ(F71,$F$12:$F$97,0)</f>
        <v>8</v>
      </c>
      <c r="H71" s="47">
        <f>E71/F71</f>
        <v>0.27540983606557379</v>
      </c>
      <c r="I71" s="2">
        <f>_xlfn.RANK.EQ(H71,$H$12:$H$97,0)</f>
        <v>51</v>
      </c>
    </row>
    <row r="72" spans="1:9" x14ac:dyDescent="0.15">
      <c r="A72" s="1" t="s">
        <v>146</v>
      </c>
      <c r="B72" s="8" t="s">
        <v>341</v>
      </c>
      <c r="C72" s="1" t="s">
        <v>147</v>
      </c>
      <c r="D72" s="2">
        <v>153</v>
      </c>
      <c r="E72" s="2">
        <v>88</v>
      </c>
      <c r="F72" s="45">
        <f>SUM(D72:E72)</f>
        <v>241</v>
      </c>
      <c r="G72" s="46">
        <f>_xlfn.RANK.EQ(F72,$F$12:$F$97,0)</f>
        <v>10</v>
      </c>
      <c r="H72" s="47">
        <f>E72/F72</f>
        <v>0.36514522821576761</v>
      </c>
      <c r="I72" s="2">
        <f>_xlfn.RANK.EQ(H72,$H$12:$H$97,0)</f>
        <v>43</v>
      </c>
    </row>
    <row r="73" spans="1:9" x14ac:dyDescent="0.15">
      <c r="A73" s="1" t="s">
        <v>148</v>
      </c>
      <c r="B73" s="8" t="s">
        <v>341</v>
      </c>
      <c r="C73" s="1" t="s">
        <v>149</v>
      </c>
      <c r="D73" s="2">
        <v>56</v>
      </c>
      <c r="E73" s="2">
        <v>33</v>
      </c>
      <c r="F73" s="45">
        <f>SUM(D73:E73)</f>
        <v>89</v>
      </c>
      <c r="G73" s="46">
        <f>_xlfn.RANK.EQ(F73,$F$12:$F$97,0)</f>
        <v>31</v>
      </c>
      <c r="H73" s="47">
        <f>E73/F73</f>
        <v>0.3707865168539326</v>
      </c>
      <c r="I73" s="2">
        <f>_xlfn.RANK.EQ(H73,$H$12:$H$97,0)</f>
        <v>38</v>
      </c>
    </row>
    <row r="74" spans="1:9" x14ac:dyDescent="0.15">
      <c r="A74" s="77" t="s">
        <v>150</v>
      </c>
      <c r="B74" s="77" t="s">
        <v>343</v>
      </c>
      <c r="C74" s="77" t="s">
        <v>151</v>
      </c>
      <c r="D74" s="48"/>
      <c r="E74" s="48"/>
      <c r="F74" s="49"/>
      <c r="G74" s="50"/>
      <c r="H74" s="51"/>
      <c r="I74" s="48"/>
    </row>
    <row r="75" spans="1:9" x14ac:dyDescent="0.15">
      <c r="A75" s="77" t="s">
        <v>152</v>
      </c>
      <c r="B75" s="77" t="s">
        <v>342</v>
      </c>
      <c r="C75" s="77" t="s">
        <v>153</v>
      </c>
      <c r="D75" s="48"/>
      <c r="E75" s="48"/>
      <c r="F75" s="49"/>
      <c r="G75" s="50"/>
      <c r="H75" s="51"/>
      <c r="I75" s="48"/>
    </row>
    <row r="76" spans="1:9" x14ac:dyDescent="0.15">
      <c r="A76" s="1" t="s">
        <v>154</v>
      </c>
      <c r="B76" s="8" t="s">
        <v>343</v>
      </c>
      <c r="C76" s="1" t="s">
        <v>155</v>
      </c>
      <c r="D76" s="2">
        <v>39</v>
      </c>
      <c r="E76" s="2">
        <v>23</v>
      </c>
      <c r="F76" s="45">
        <f>SUM(D76:E76)</f>
        <v>62</v>
      </c>
      <c r="G76" s="46">
        <f>_xlfn.RANK.EQ(F76,$F$12:$F$97,0)</f>
        <v>41</v>
      </c>
      <c r="H76" s="47">
        <f>E76/F76</f>
        <v>0.37096774193548387</v>
      </c>
      <c r="I76" s="2">
        <f>_xlfn.RANK.EQ(H76,$H$12:$H$97,0)</f>
        <v>37</v>
      </c>
    </row>
    <row r="77" spans="1:9" x14ac:dyDescent="0.15">
      <c r="A77" s="77" t="s">
        <v>156</v>
      </c>
      <c r="B77" s="77" t="s">
        <v>40</v>
      </c>
      <c r="C77" s="77" t="s">
        <v>157</v>
      </c>
      <c r="D77" s="48"/>
      <c r="E77" s="48"/>
      <c r="F77" s="49"/>
      <c r="G77" s="50"/>
      <c r="H77" s="51"/>
      <c r="I77" s="48"/>
    </row>
    <row r="78" spans="1:9" x14ac:dyDescent="0.15">
      <c r="A78" s="1" t="s">
        <v>158</v>
      </c>
      <c r="B78" s="8" t="s">
        <v>40</v>
      </c>
      <c r="C78" s="1" t="s">
        <v>159</v>
      </c>
      <c r="D78" s="2">
        <v>22</v>
      </c>
      <c r="E78" s="2">
        <v>21</v>
      </c>
      <c r="F78" s="45">
        <f>SUM(D78:E78)</f>
        <v>43</v>
      </c>
      <c r="G78" s="46">
        <f>_xlfn.RANK.EQ(F78,$F$12:$F$97,0)</f>
        <v>47</v>
      </c>
      <c r="H78" s="47">
        <f>E78/F78</f>
        <v>0.48837209302325579</v>
      </c>
      <c r="I78" s="2">
        <f>_xlfn.RANK.EQ(H78,$H$12:$H$97,0)</f>
        <v>9</v>
      </c>
    </row>
    <row r="79" spans="1:9" x14ac:dyDescent="0.15">
      <c r="A79" s="1" t="s">
        <v>160</v>
      </c>
      <c r="B79" s="8" t="s">
        <v>337</v>
      </c>
      <c r="C79" s="1" t="s">
        <v>161</v>
      </c>
      <c r="D79" s="2">
        <v>66</v>
      </c>
      <c r="E79" s="2">
        <v>54</v>
      </c>
      <c r="F79" s="45">
        <f>SUM(D79:E79)</f>
        <v>120</v>
      </c>
      <c r="G79" s="46">
        <f>_xlfn.RANK.EQ(F79,$F$12:$F$97,0)</f>
        <v>21</v>
      </c>
      <c r="H79" s="47">
        <f>E79/F79</f>
        <v>0.45</v>
      </c>
      <c r="I79" s="2">
        <f>_xlfn.RANK.EQ(H79,$H$12:$H$97,0)</f>
        <v>17</v>
      </c>
    </row>
    <row r="80" spans="1:9" x14ac:dyDescent="0.15">
      <c r="A80" s="1" t="s">
        <v>162</v>
      </c>
      <c r="B80" s="8" t="s">
        <v>337</v>
      </c>
      <c r="C80" s="1" t="s">
        <v>163</v>
      </c>
      <c r="D80" s="2">
        <v>82</v>
      </c>
      <c r="E80" s="2">
        <v>46</v>
      </c>
      <c r="F80" s="45">
        <f>SUM(D80:E80)</f>
        <v>128</v>
      </c>
      <c r="G80" s="46">
        <f>_xlfn.RANK.EQ(F80,$F$12:$F$97,0)</f>
        <v>18</v>
      </c>
      <c r="H80" s="47">
        <f>E80/F80</f>
        <v>0.359375</v>
      </c>
      <c r="I80" s="2">
        <f>_xlfn.RANK.EQ(H80,$H$12:$H$97,0)</f>
        <v>44</v>
      </c>
    </row>
    <row r="81" spans="1:9" x14ac:dyDescent="0.15">
      <c r="A81" s="1" t="s">
        <v>164</v>
      </c>
      <c r="B81" s="8" t="s">
        <v>40</v>
      </c>
      <c r="C81" s="1" t="s">
        <v>165</v>
      </c>
      <c r="D81" s="2">
        <v>55</v>
      </c>
      <c r="E81" s="2">
        <v>20</v>
      </c>
      <c r="F81" s="45">
        <f>SUM(D81:E81)</f>
        <v>75</v>
      </c>
      <c r="G81" s="46">
        <f>_xlfn.RANK.EQ(F81,$F$12:$F$97,0)</f>
        <v>36</v>
      </c>
      <c r="H81" s="47">
        <f>E81/F81</f>
        <v>0.26666666666666666</v>
      </c>
      <c r="I81" s="2">
        <f>_xlfn.RANK.EQ(H81,$H$12:$H$97,0)</f>
        <v>52</v>
      </c>
    </row>
    <row r="82" spans="1:9" x14ac:dyDescent="0.15">
      <c r="A82" s="77" t="s">
        <v>166</v>
      </c>
      <c r="B82" s="77" t="s">
        <v>40</v>
      </c>
      <c r="C82" s="77" t="s">
        <v>167</v>
      </c>
      <c r="D82" s="48"/>
      <c r="E82" s="48"/>
      <c r="F82" s="49"/>
      <c r="G82" s="50"/>
      <c r="H82" s="51"/>
      <c r="I82" s="48"/>
    </row>
    <row r="83" spans="1:9" x14ac:dyDescent="0.15">
      <c r="A83" s="1" t="s">
        <v>168</v>
      </c>
      <c r="B83" s="8" t="s">
        <v>341</v>
      </c>
      <c r="C83" s="1" t="s">
        <v>169</v>
      </c>
      <c r="D83" s="2">
        <v>181</v>
      </c>
      <c r="E83" s="2">
        <v>130</v>
      </c>
      <c r="F83" s="45">
        <f>SUM(D83:E83)</f>
        <v>311</v>
      </c>
      <c r="G83" s="46">
        <f>_xlfn.RANK.EQ(F83,$F$12:$F$97,0)</f>
        <v>7</v>
      </c>
      <c r="H83" s="47">
        <f>E83/F83</f>
        <v>0.41800643086816719</v>
      </c>
      <c r="I83" s="2">
        <f>_xlfn.RANK.EQ(H83,$H$12:$H$97,0)</f>
        <v>32</v>
      </c>
    </row>
    <row r="84" spans="1:9" x14ac:dyDescent="0.15">
      <c r="A84" s="1" t="s">
        <v>170</v>
      </c>
      <c r="B84" s="8" t="s">
        <v>40</v>
      </c>
      <c r="C84" s="1" t="s">
        <v>171</v>
      </c>
      <c r="D84" s="2">
        <v>65</v>
      </c>
      <c r="E84" s="2">
        <v>38</v>
      </c>
      <c r="F84" s="45">
        <f>SUM(D84:E84)</f>
        <v>103</v>
      </c>
      <c r="G84" s="46">
        <f>_xlfn.RANK.EQ(F84,$F$12:$F$97,0)</f>
        <v>23</v>
      </c>
      <c r="H84" s="47">
        <f>E84/F84</f>
        <v>0.36893203883495146</v>
      </c>
      <c r="I84" s="2">
        <f>_xlfn.RANK.EQ(H84,$H$12:$H$97,0)</f>
        <v>39</v>
      </c>
    </row>
    <row r="85" spans="1:9" x14ac:dyDescent="0.15">
      <c r="A85" s="1" t="s">
        <v>172</v>
      </c>
      <c r="B85" s="8" t="s">
        <v>40</v>
      </c>
      <c r="C85" s="1" t="s">
        <v>173</v>
      </c>
      <c r="D85" s="2">
        <v>49</v>
      </c>
      <c r="E85" s="2">
        <v>43</v>
      </c>
      <c r="F85" s="45">
        <f>SUM(D85:E85)</f>
        <v>92</v>
      </c>
      <c r="G85" s="46">
        <f>_xlfn.RANK.EQ(F85,$F$12:$F$97,0)</f>
        <v>29</v>
      </c>
      <c r="H85" s="47">
        <f>E85/F85</f>
        <v>0.46739130434782611</v>
      </c>
      <c r="I85" s="2">
        <f>_xlfn.RANK.EQ(H85,$H$12:$H$97,0)</f>
        <v>15</v>
      </c>
    </row>
    <row r="86" spans="1:9" x14ac:dyDescent="0.15">
      <c r="A86" s="16" t="s">
        <v>174</v>
      </c>
      <c r="B86" s="16" t="s">
        <v>40</v>
      </c>
      <c r="C86" s="16" t="s">
        <v>175</v>
      </c>
      <c r="D86" s="52">
        <v>13</v>
      </c>
      <c r="E86" s="52">
        <v>12</v>
      </c>
      <c r="F86" s="53">
        <f>SUM(D86:E86)</f>
        <v>25</v>
      </c>
      <c r="G86" s="54">
        <f>_xlfn.RANK.EQ(F86,$F$12:$F$97,0)</f>
        <v>59</v>
      </c>
      <c r="H86" s="55">
        <f>E86/F86</f>
        <v>0.48</v>
      </c>
      <c r="I86" s="52">
        <f>_xlfn.RANK.EQ(H86,$H$12:$H$97,0)</f>
        <v>12</v>
      </c>
    </row>
    <row r="87" spans="1:9" x14ac:dyDescent="0.15">
      <c r="A87" s="77" t="s">
        <v>176</v>
      </c>
      <c r="B87" s="77" t="s">
        <v>338</v>
      </c>
      <c r="C87" s="77" t="s">
        <v>177</v>
      </c>
      <c r="D87" s="48"/>
      <c r="E87" s="48"/>
      <c r="F87" s="49"/>
      <c r="G87" s="50"/>
      <c r="H87" s="51"/>
      <c r="I87" s="48"/>
    </row>
    <row r="88" spans="1:9" x14ac:dyDescent="0.15">
      <c r="A88" s="1" t="s">
        <v>178</v>
      </c>
      <c r="B88" s="8" t="s">
        <v>341</v>
      </c>
      <c r="C88" s="1" t="s">
        <v>179</v>
      </c>
      <c r="D88" s="2">
        <v>50</v>
      </c>
      <c r="E88" s="2">
        <v>47</v>
      </c>
      <c r="F88" s="45">
        <f t="shared" ref="F88:F95" si="4">SUM(D88:E88)</f>
        <v>97</v>
      </c>
      <c r="G88" s="46">
        <f t="shared" ref="G88:G95" si="5">_xlfn.RANK.EQ(F88,$F$12:$F$97,0)</f>
        <v>25</v>
      </c>
      <c r="H88" s="47">
        <f t="shared" ref="H88:H95" si="6">E88/F88</f>
        <v>0.4845360824742268</v>
      </c>
      <c r="I88" s="2">
        <f t="shared" ref="I88:I95" si="7">_xlfn.RANK.EQ(H88,$H$12:$H$97,0)</f>
        <v>10</v>
      </c>
    </row>
    <row r="89" spans="1:9" x14ac:dyDescent="0.15">
      <c r="A89" s="1" t="s">
        <v>180</v>
      </c>
      <c r="B89" s="8" t="s">
        <v>337</v>
      </c>
      <c r="C89" s="1" t="s">
        <v>181</v>
      </c>
      <c r="D89" s="2">
        <v>183</v>
      </c>
      <c r="E89" s="2">
        <v>133</v>
      </c>
      <c r="F89" s="45">
        <f t="shared" si="4"/>
        <v>316</v>
      </c>
      <c r="G89" s="46">
        <f t="shared" si="5"/>
        <v>6</v>
      </c>
      <c r="H89" s="47">
        <f t="shared" si="6"/>
        <v>0.42088607594936711</v>
      </c>
      <c r="I89" s="2">
        <f t="shared" si="7"/>
        <v>28</v>
      </c>
    </row>
    <row r="90" spans="1:9" x14ac:dyDescent="0.15">
      <c r="A90" s="1" t="s">
        <v>182</v>
      </c>
      <c r="B90" s="8" t="s">
        <v>40</v>
      </c>
      <c r="C90" s="1" t="s">
        <v>183</v>
      </c>
      <c r="D90" s="2">
        <v>15</v>
      </c>
      <c r="E90" s="2">
        <v>21</v>
      </c>
      <c r="F90" s="45">
        <f t="shared" si="4"/>
        <v>36</v>
      </c>
      <c r="G90" s="46">
        <f t="shared" si="5"/>
        <v>52</v>
      </c>
      <c r="H90" s="47">
        <f t="shared" si="6"/>
        <v>0.58333333333333337</v>
      </c>
      <c r="I90" s="2">
        <f t="shared" si="7"/>
        <v>1</v>
      </c>
    </row>
    <row r="91" spans="1:9" x14ac:dyDescent="0.15">
      <c r="A91" s="1" t="s">
        <v>184</v>
      </c>
      <c r="B91" s="8" t="s">
        <v>40</v>
      </c>
      <c r="C91" s="1" t="s">
        <v>185</v>
      </c>
      <c r="D91" s="2">
        <v>23</v>
      </c>
      <c r="E91" s="2">
        <v>21</v>
      </c>
      <c r="F91" s="45">
        <f t="shared" si="4"/>
        <v>44</v>
      </c>
      <c r="G91" s="46">
        <f t="shared" si="5"/>
        <v>46</v>
      </c>
      <c r="H91" s="47">
        <f t="shared" si="6"/>
        <v>0.47727272727272729</v>
      </c>
      <c r="I91" s="2">
        <f t="shared" si="7"/>
        <v>14</v>
      </c>
    </row>
    <row r="92" spans="1:9" x14ac:dyDescent="0.15">
      <c r="A92" s="1" t="s">
        <v>186</v>
      </c>
      <c r="B92" s="8" t="s">
        <v>40</v>
      </c>
      <c r="C92" s="1" t="s">
        <v>187</v>
      </c>
      <c r="D92" s="2">
        <v>27</v>
      </c>
      <c r="E92" s="2">
        <v>23</v>
      </c>
      <c r="F92" s="45">
        <f t="shared" si="4"/>
        <v>50</v>
      </c>
      <c r="G92" s="46">
        <f t="shared" si="5"/>
        <v>44</v>
      </c>
      <c r="H92" s="47">
        <f t="shared" si="6"/>
        <v>0.46</v>
      </c>
      <c r="I92" s="2">
        <f t="shared" si="7"/>
        <v>16</v>
      </c>
    </row>
    <row r="93" spans="1:9" x14ac:dyDescent="0.15">
      <c r="A93" s="1" t="s">
        <v>188</v>
      </c>
      <c r="B93" s="8" t="s">
        <v>40</v>
      </c>
      <c r="C93" s="1" t="s">
        <v>189</v>
      </c>
      <c r="D93" s="2">
        <v>29</v>
      </c>
      <c r="E93" s="2">
        <v>8</v>
      </c>
      <c r="F93" s="45">
        <f t="shared" si="4"/>
        <v>37</v>
      </c>
      <c r="G93" s="46">
        <f t="shared" si="5"/>
        <v>50</v>
      </c>
      <c r="H93" s="47">
        <f t="shared" si="6"/>
        <v>0.21621621621621623</v>
      </c>
      <c r="I93" s="2">
        <f t="shared" si="7"/>
        <v>58</v>
      </c>
    </row>
    <row r="94" spans="1:9" x14ac:dyDescent="0.15">
      <c r="A94" s="1" t="s">
        <v>190</v>
      </c>
      <c r="B94" s="8" t="s">
        <v>40</v>
      </c>
      <c r="C94" s="1" t="s">
        <v>191</v>
      </c>
      <c r="D94" s="2">
        <v>16</v>
      </c>
      <c r="E94" s="2">
        <v>20</v>
      </c>
      <c r="F94" s="45">
        <f t="shared" si="4"/>
        <v>36</v>
      </c>
      <c r="G94" s="46">
        <f t="shared" si="5"/>
        <v>52</v>
      </c>
      <c r="H94" s="47">
        <f t="shared" si="6"/>
        <v>0.55555555555555558</v>
      </c>
      <c r="I94" s="2">
        <f t="shared" si="7"/>
        <v>4</v>
      </c>
    </row>
    <row r="95" spans="1:9" x14ac:dyDescent="0.15">
      <c r="A95" s="1" t="s">
        <v>192</v>
      </c>
      <c r="B95" s="8" t="s">
        <v>40</v>
      </c>
      <c r="C95" s="1" t="s">
        <v>193</v>
      </c>
      <c r="D95" s="2">
        <v>35</v>
      </c>
      <c r="E95" s="2">
        <v>38</v>
      </c>
      <c r="F95" s="45">
        <f t="shared" si="4"/>
        <v>73</v>
      </c>
      <c r="G95" s="46">
        <f t="shared" si="5"/>
        <v>37</v>
      </c>
      <c r="H95" s="47">
        <f t="shared" si="6"/>
        <v>0.52054794520547942</v>
      </c>
      <c r="I95" s="2">
        <f t="shared" si="7"/>
        <v>7</v>
      </c>
    </row>
    <row r="96" spans="1:9" x14ac:dyDescent="0.15">
      <c r="A96" s="77" t="s">
        <v>194</v>
      </c>
      <c r="B96" s="77" t="s">
        <v>338</v>
      </c>
      <c r="C96" s="77" t="s">
        <v>195</v>
      </c>
      <c r="D96" s="48"/>
      <c r="E96" s="48"/>
      <c r="F96" s="49"/>
      <c r="G96" s="50"/>
      <c r="H96" s="51"/>
      <c r="I96" s="48"/>
    </row>
    <row r="97" spans="1:9" x14ac:dyDescent="0.15">
      <c r="A97" s="1" t="s">
        <v>196</v>
      </c>
      <c r="B97" s="8" t="s">
        <v>40</v>
      </c>
      <c r="C97" s="1" t="s">
        <v>197</v>
      </c>
      <c r="D97" s="2">
        <v>38</v>
      </c>
      <c r="E97" s="2">
        <v>51</v>
      </c>
      <c r="F97" s="45">
        <f>SUM(D97:E97)</f>
        <v>89</v>
      </c>
      <c r="G97" s="46">
        <f>_xlfn.RANK.EQ(F97,$F$12:$F$97,0)</f>
        <v>31</v>
      </c>
      <c r="H97" s="47">
        <f>E97/F97</f>
        <v>0.5730337078651685</v>
      </c>
      <c r="I97" s="2">
        <f>_xlfn.RANK.EQ(H97,$H$12:$H$97,0)</f>
        <v>2</v>
      </c>
    </row>
    <row r="98" spans="1:9" ht="14.25" thickBot="1" x14ac:dyDescent="0.2">
      <c r="B98" s="26"/>
    </row>
    <row r="99" spans="1:9" ht="14.25" thickBot="1" x14ac:dyDescent="0.2">
      <c r="C99" s="263" t="s">
        <v>507</v>
      </c>
      <c r="D99" s="264">
        <f>SUM(D12:D97)</f>
        <v>5161</v>
      </c>
      <c r="E99" s="264">
        <f t="shared" ref="E99:F99" si="8">SUM(E12:E97)</f>
        <v>3343</v>
      </c>
      <c r="F99" s="265">
        <f t="shared" si="8"/>
        <v>8504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AD820C1A-EEF2-44F4-8A0F-9909DA7E8508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59</vt:i4>
      </vt:variant>
    </vt:vector>
  </HeadingPairs>
  <TitlesOfParts>
    <vt:vector size="94" baseType="lpstr">
      <vt:lpstr>目次</vt:lpstr>
      <vt:lpstr>1-1-1.学士課程</vt:lpstr>
      <vt:lpstr>1-1-2.学士課程(平均)</vt:lpstr>
      <vt:lpstr>1-1-3.学士課程(学部別)</vt:lpstr>
      <vt:lpstr>1-2-1.修士課程</vt:lpstr>
      <vt:lpstr>1-2-2.修士課程(平均)</vt:lpstr>
      <vt:lpstr>1-2-3.修士課程（専攻別）</vt:lpstr>
      <vt:lpstr>1-3-1.博士課程</vt:lpstr>
      <vt:lpstr>1-3-2.博士課程(平均)</vt:lpstr>
      <vt:lpstr>1-3-3.博士課程（専攻別）</vt:lpstr>
      <vt:lpstr>1-4-1.専門職学位課程</vt:lpstr>
      <vt:lpstr>1-4-2.専門職学位課程(平均)</vt:lpstr>
      <vt:lpstr>1.グラフデータ</vt:lpstr>
      <vt:lpstr>1.経年データ（学部単位）</vt:lpstr>
      <vt:lpstr>1.経年データ（専攻単位）</vt:lpstr>
      <vt:lpstr>1-1.2019</vt:lpstr>
      <vt:lpstr>1-1.2020</vt:lpstr>
      <vt:lpstr>1-1.2021</vt:lpstr>
      <vt:lpstr>1-1.2022</vt:lpstr>
      <vt:lpstr>1-1.2023</vt:lpstr>
      <vt:lpstr>1-2.2019</vt:lpstr>
      <vt:lpstr>1-2.2020</vt:lpstr>
      <vt:lpstr>1-2.2021</vt:lpstr>
      <vt:lpstr>1-2.2022</vt:lpstr>
      <vt:lpstr>1-2.2023</vt:lpstr>
      <vt:lpstr>1-3.2019</vt:lpstr>
      <vt:lpstr>1-3.2020</vt:lpstr>
      <vt:lpstr>1-3.2021</vt:lpstr>
      <vt:lpstr>1-3.2022</vt:lpstr>
      <vt:lpstr>1-3.2023</vt:lpstr>
      <vt:lpstr>1-4.2019</vt:lpstr>
      <vt:lpstr>1-4.2020</vt:lpstr>
      <vt:lpstr>1-4.2021</vt:lpstr>
      <vt:lpstr>1-4.2022</vt:lpstr>
      <vt:lpstr>1-4.2023</vt:lpstr>
      <vt:lpstr>'1.グラフデータ'!Print_Area</vt:lpstr>
      <vt:lpstr>'1-1.2019'!Print_Area</vt:lpstr>
      <vt:lpstr>'1-1.2020'!Print_Area</vt:lpstr>
      <vt:lpstr>'1-1.2021'!Print_Area</vt:lpstr>
      <vt:lpstr>'1-1.2022'!Print_Area</vt:lpstr>
      <vt:lpstr>'1-1.2023'!Print_Area</vt:lpstr>
      <vt:lpstr>'1-1-1.学士課程'!Print_Area</vt:lpstr>
      <vt:lpstr>'1-1-2.学士課程(平均)'!Print_Area</vt:lpstr>
      <vt:lpstr>'1-1-3.学士課程(学部別)'!Print_Area</vt:lpstr>
      <vt:lpstr>'1-2.2019'!Print_Area</vt:lpstr>
      <vt:lpstr>'1-2.2020'!Print_Area</vt:lpstr>
      <vt:lpstr>'1-2.2021'!Print_Area</vt:lpstr>
      <vt:lpstr>'1-2.2022'!Print_Area</vt:lpstr>
      <vt:lpstr>'1-2.2023'!Print_Area</vt:lpstr>
      <vt:lpstr>'1-2-1.修士課程'!Print_Area</vt:lpstr>
      <vt:lpstr>'1-2-2.修士課程(平均)'!Print_Area</vt:lpstr>
      <vt:lpstr>'1-2-3.修士課程（専攻別）'!Print_Area</vt:lpstr>
      <vt:lpstr>'1-3.2019'!Print_Area</vt:lpstr>
      <vt:lpstr>'1-3.2020'!Print_Area</vt:lpstr>
      <vt:lpstr>'1-3.2021'!Print_Area</vt:lpstr>
      <vt:lpstr>'1-3.2022'!Print_Area</vt:lpstr>
      <vt:lpstr>'1-3.2023'!Print_Area</vt:lpstr>
      <vt:lpstr>'1-3-1.博士課程'!Print_Area</vt:lpstr>
      <vt:lpstr>'1-3-2.博士課程(平均)'!Print_Area</vt:lpstr>
      <vt:lpstr>'1-3-3.博士課程（専攻別）'!Print_Area</vt:lpstr>
      <vt:lpstr>'1-4.2019'!Print_Area</vt:lpstr>
      <vt:lpstr>'1-4.2020'!Print_Area</vt:lpstr>
      <vt:lpstr>'1-4.2021'!Print_Area</vt:lpstr>
      <vt:lpstr>'1-4.2022'!Print_Area</vt:lpstr>
      <vt:lpstr>'1-4.2023'!Print_Area</vt:lpstr>
      <vt:lpstr>'1-4-1.専門職学位課程'!Print_Area</vt:lpstr>
      <vt:lpstr>'1-4-2.専門職学位課程(平均)'!Print_Area</vt:lpstr>
      <vt:lpstr>'1-1.2019'!Print_Titles</vt:lpstr>
      <vt:lpstr>'1-1.2020'!Print_Titles</vt:lpstr>
      <vt:lpstr>'1-1.2021'!Print_Titles</vt:lpstr>
      <vt:lpstr>'1-1.2022'!Print_Titles</vt:lpstr>
      <vt:lpstr>'1-1.2023'!Print_Titles</vt:lpstr>
      <vt:lpstr>'1-1-2.学士課程(平均)'!Print_Titles</vt:lpstr>
      <vt:lpstr>'1-1-3.学士課程(学部別)'!Print_Titles</vt:lpstr>
      <vt:lpstr>'1-2.2019'!Print_Titles</vt:lpstr>
      <vt:lpstr>'1-2.2020'!Print_Titles</vt:lpstr>
      <vt:lpstr>'1-2.2021'!Print_Titles</vt:lpstr>
      <vt:lpstr>'1-2.2022'!Print_Titles</vt:lpstr>
      <vt:lpstr>'1-2.2023'!Print_Titles</vt:lpstr>
      <vt:lpstr>'1-2-2.修士課程(平均)'!Print_Titles</vt:lpstr>
      <vt:lpstr>'1-2-3.修士課程（専攻別）'!Print_Titles</vt:lpstr>
      <vt:lpstr>'1-3.2019'!Print_Titles</vt:lpstr>
      <vt:lpstr>'1-3.2020'!Print_Titles</vt:lpstr>
      <vt:lpstr>'1-3.2021'!Print_Titles</vt:lpstr>
      <vt:lpstr>'1-3.2022'!Print_Titles</vt:lpstr>
      <vt:lpstr>'1-3.2023'!Print_Titles</vt:lpstr>
      <vt:lpstr>'1-3-2.博士課程(平均)'!Print_Titles</vt:lpstr>
      <vt:lpstr>'1-3-3.博士課程（専攻別）'!Print_Titles</vt:lpstr>
      <vt:lpstr>'1-4.2019'!Print_Titles</vt:lpstr>
      <vt:lpstr>'1-4.2020'!Print_Titles</vt:lpstr>
      <vt:lpstr>'1-4.2021'!Print_Titles</vt:lpstr>
      <vt:lpstr>'1-4.2022'!Print_Titles</vt:lpstr>
      <vt:lpstr>'1-4.2023'!Print_Titles</vt:lpstr>
      <vt:lpstr>'1-4-2.専門職学位課程(平均)'!Print_Titles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2024-06-14T05:07:13Z</cp:lastPrinted>
  <dcterms:created xsi:type="dcterms:W3CDTF">2022-12-06T08:39:19Z</dcterms:created>
  <dcterms:modified xsi:type="dcterms:W3CDTF">2024-10-17T01:23:06Z</dcterms:modified>
</cp:coreProperties>
</file>